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P:\WFOŚiGW\CIEPŁE MIESZKANIE\2024\Ciepłe mieszkanie - Władysławowo\gotowe\załączniki\"/>
    </mc:Choice>
  </mc:AlternateContent>
  <xr:revisionPtr revIDLastSave="0" documentId="8_{F8F8040D-99F0-47DD-AB8A-9B73B56C29E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kcja wypełniania DPAE" sheetId="5" r:id="rId1"/>
    <sheet name="DPAE" sheetId="1" r:id="rId2"/>
    <sheet name="Dane do przeliczeń" sheetId="4" r:id="rId3"/>
  </sheets>
  <definedNames>
    <definedName name="_xlnm.Print_Area" localSheetId="2">'Dane do przeliczeń'!$A$1:$L$34</definedName>
    <definedName name="_xlnm.Print_Area" localSheetId="1">DPAE!$A$1:$I$50</definedName>
    <definedName name="_xlnm.Print_Area" localSheetId="0">'Instrukcja wypełniania DPAE'!$A$1:$R$19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4" l="1"/>
  <c r="J33" i="4"/>
  <c r="I33" i="4"/>
  <c r="H33" i="4"/>
  <c r="G33" i="4"/>
  <c r="F33" i="4"/>
  <c r="E33" i="4"/>
  <c r="D33" i="4"/>
  <c r="L25" i="1"/>
  <c r="J25" i="1"/>
  <c r="K25" i="1"/>
  <c r="C27" i="4" l="1"/>
  <c r="G6" i="4" l="1"/>
  <c r="G7" i="4"/>
  <c r="G8" i="4"/>
  <c r="G9" i="4"/>
  <c r="I26" i="1" l="1"/>
  <c r="H38" i="1" l="1"/>
  <c r="K13" i="4" l="1"/>
  <c r="H33" i="1" l="1"/>
  <c r="L32" i="4" l="1"/>
  <c r="I32" i="4"/>
  <c r="H32" i="4"/>
  <c r="G32" i="4"/>
  <c r="F32" i="4"/>
  <c r="E32" i="4"/>
  <c r="D32" i="4"/>
  <c r="H31" i="4"/>
  <c r="G31" i="4"/>
  <c r="F31" i="4"/>
  <c r="E31" i="4"/>
  <c r="D31" i="4"/>
  <c r="L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D29" i="4"/>
  <c r="L28" i="4"/>
  <c r="K28" i="4"/>
  <c r="I28" i="4"/>
  <c r="H28" i="4"/>
  <c r="G28" i="4"/>
  <c r="F28" i="4"/>
  <c r="E28" i="4"/>
  <c r="D28" i="4"/>
  <c r="L34" i="4"/>
  <c r="K34" i="4"/>
  <c r="J34" i="4"/>
  <c r="I34" i="4"/>
  <c r="H34" i="4"/>
  <c r="F34" i="4"/>
  <c r="E34" i="4"/>
  <c r="D34" i="4"/>
  <c r="I27" i="4"/>
  <c r="H27" i="4"/>
  <c r="G27" i="4"/>
  <c r="F27" i="4"/>
  <c r="D27" i="4"/>
  <c r="E27" i="4"/>
  <c r="K17" i="4"/>
  <c r="K32" i="4" s="1"/>
  <c r="J17" i="4"/>
  <c r="J32" i="4" s="1"/>
  <c r="G15" i="4"/>
  <c r="G34" i="4" s="1"/>
  <c r="K14" i="4"/>
  <c r="K33" i="4" s="1"/>
  <c r="K12" i="4"/>
  <c r="K31" i="4" s="1"/>
  <c r="J12" i="4"/>
  <c r="J31" i="4" s="1"/>
  <c r="I12" i="4"/>
  <c r="L12" i="4" s="1"/>
  <c r="L31" i="4" s="1"/>
  <c r="K11" i="4"/>
  <c r="J11" i="4"/>
  <c r="K10" i="4"/>
  <c r="K30" i="4" s="1"/>
  <c r="J10" i="4"/>
  <c r="J30" i="4" s="1"/>
  <c r="J5" i="4"/>
  <c r="J28" i="4" s="1"/>
  <c r="L27" i="4"/>
  <c r="K4" i="4"/>
  <c r="J4" i="4"/>
  <c r="J27" i="4" s="1"/>
  <c r="G27" i="1" l="1"/>
  <c r="E27" i="1"/>
  <c r="G30" i="1"/>
  <c r="E30" i="1"/>
  <c r="I31" i="4"/>
  <c r="H37" i="1" l="1"/>
  <c r="E29" i="1"/>
  <c r="H34" i="1"/>
  <c r="I27" i="1"/>
  <c r="E28" i="1"/>
  <c r="G29" i="1"/>
  <c r="G28" i="1"/>
  <c r="I30" i="1" l="1"/>
  <c r="H36" i="1"/>
  <c r="I28" i="1"/>
  <c r="H35" i="1"/>
  <c r="I29" i="1"/>
</calcChain>
</file>

<file path=xl/sharedStrings.xml><?xml version="1.0" encoding="utf-8"?>
<sst xmlns="http://schemas.openxmlformats.org/spreadsheetml/2006/main" count="235" uniqueCount="156">
  <si>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</si>
  <si>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</si>
  <si>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</si>
  <si>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</si>
  <si>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</si>
  <si>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</si>
  <si>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</si>
  <si>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</si>
  <si>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</si>
  <si>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</si>
  <si>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</si>
  <si>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Mg/rok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</si>
  <si>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</si>
  <si>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</si>
  <si>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</si>
  <si>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</si>
  <si>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</si>
  <si>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</si>
  <si>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</si>
  <si>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</si>
  <si>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</si>
  <si>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</si>
  <si>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</si>
  <si>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</si>
  <si>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</si>
  <si>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</si>
  <si>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</si>
  <si>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</si>
  <si>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</si>
  <si>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</si>
  <si>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</si>
  <si>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</si>
  <si>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</si>
  <si>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</si>
  <si>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</si>
  <si>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</si>
  <si>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</si>
  <si>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</si>
  <si>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</si>
  <si>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</si>
  <si>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</si>
  <si>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</si>
  <si>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</si>
  <si>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</si>
  <si>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</si>
  <si>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</si>
  <si>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</si>
  <si>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</si>
  <si>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</si>
  <si>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Nie obejmowało wymiany źródła ciepła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</si>
  <si>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</si>
  <si>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</si>
  <si>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</si>
  <si>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</si>
  <si>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</si>
  <si>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</si>
  <si>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</si>
  <si>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</si>
  <si>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</si>
  <si>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</si>
  <si>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</si>
  <si>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</si>
  <si>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</si>
  <si>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</si>
  <si>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</si>
  <si>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</si>
  <si>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</si>
  <si>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</si>
  <si>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</si>
  <si>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</si>
  <si>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</si>
  <si>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</si>
  <si>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</si>
  <si>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</si>
  <si>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VI. Uwagi, komentarze, podpis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</si>
  <si>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</si>
  <si>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</si>
  <si>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</si>
  <si>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</si>
  <si>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</si>
  <si>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</si>
  <si>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</si>
  <si>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</si>
  <si>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</si>
  <si>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r>
      <t xml:space="preserve">Sekcja IV. </t>
    </r>
    <r>
      <rPr>
        <b/>
        <i/>
        <sz val="11"/>
        <color theme="1"/>
        <rFont val="Calibri"/>
        <family val="2"/>
        <charset val="238"/>
        <scheme val="minor"/>
      </rPr>
      <t xml:space="preserve">Wyliczenie efektów energetycznych i ekologicznych </t>
    </r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</si>
  <si>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</si>
  <si>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</si>
  <si>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V. Oświadczenia Audytora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</si>
  <si>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</si>
  <si>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t>10.</t>
  </si>
  <si>
    <t>Ograniczenie emisji pyłu PM10</t>
  </si>
  <si>
    <t>Ograniczenie emisji benzo(a)pirenu</t>
  </si>
  <si>
    <t>MWe</t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</si>
  <si>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</si>
  <si>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</si>
  <si>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</si>
  <si>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</si>
  <si>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</si>
  <si>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</si>
  <si>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MWh/rok</t>
  </si>
  <si>
    <t>Emisja pyłu PM10</t>
  </si>
  <si>
    <t>Emisja benzo(a)pirenu</t>
  </si>
  <si>
    <t>Redukcja 
w [%]</t>
  </si>
  <si>
    <t>Pompa ciepła</t>
  </si>
  <si>
    <t>Źródło przed termo</t>
  </si>
  <si>
    <r>
      <t>W tej sekcji wartości wyliczane są automatycznie.</t>
    </r>
    <r>
      <rPr>
        <sz val="11"/>
        <color rgb="FFFF0000"/>
        <rFont val="Calibri"/>
        <family val="2"/>
        <charset val="238"/>
        <scheme val="minor"/>
      </rPr>
      <t/>
    </r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</si>
  <si>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</si>
  <si>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</si>
  <si>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Zmniejszenie emisji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</si>
  <si>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</si>
  <si>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</si>
  <si>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</si>
  <si>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VI.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</si>
  <si>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3.1</t>
  </si>
  <si>
    <t>5.1</t>
  </si>
  <si>
    <t>5.2</t>
  </si>
  <si>
    <t>6.1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</si>
  <si>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</si>
  <si>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</si>
  <si>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</si>
  <si>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</si>
  <si>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</si>
  <si>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</si>
  <si>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 o podwyższonym standardzie</t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</si>
  <si>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</si>
  <si>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</si>
  <si>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</si>
  <si>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</si>
  <si>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Ograniczenie zużycia energii końcowej</t>
  </si>
  <si>
    <t>Ograniczenie zużycia energii pierwotnej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</si>
  <si>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</si>
  <si>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</si>
  <si>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2. 
3.</t>
  </si>
  <si>
    <t>Liczba lokali w budynku</t>
  </si>
  <si>
    <r>
      <rPr>
        <b/>
        <sz val="16"/>
        <rFont val="Calibri"/>
        <family val="2"/>
        <charset val="238"/>
        <scheme val="minor"/>
      </rPr>
      <t>INSTRUKCJA WYPEŁNIANIA DOKUMENTU PODSUMOWUJĄCEGO AUDYT ENERGETYCZNY</t>
    </r>
    <r>
      <rPr>
        <sz val="11"/>
        <rFont val="Calibri"/>
        <family val="2"/>
        <charset val="238"/>
        <scheme val="minor"/>
      </rPr>
      <t xml:space="preserve"> 
DOKUMENT POMOCNICZY DLA AUDYTORÓW ENERGETYCZNYCH W RAMACH PROGRAMU PRIORYTETOWEGO CIEPŁE MIESZKANIE</t>
    </r>
  </si>
  <si>
    <t>I. Dane o budynku mieszkalnym wielorodzinnym</t>
  </si>
  <si>
    <t>Adres budynku wielorodzinnego mieszkalnego</t>
  </si>
  <si>
    <r>
      <t>Oświadczam, że wykonałem/wykonałam audyt energetyczny dotyczący budynku mieszkalnego</t>
    </r>
    <r>
      <rPr>
        <i/>
        <sz val="14"/>
        <rFont val="Calibri"/>
        <family val="2"/>
        <scheme val="minor"/>
      </rPr>
      <t>wskazanego w części I  niniejszego Dokumentu i przekazałem/przekazałam go Beneficjentowi w dniu:</t>
    </r>
  </si>
  <si>
    <r>
      <t>Wskaźnik rocznego zapotrzebowania na nieodnawialną energię pierwotną do ogrzewania budynku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</si>
  <si>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r>
      <t>kWh/(m</t>
    </r>
    <r>
      <rPr>
        <vertAlign val="superscript"/>
        <sz val="12"/>
        <color theme="0" tint="-0.499984740745262"/>
        <rFont val="Calibri"/>
        <family val="2"/>
        <charset val="238"/>
        <scheme val="minor"/>
      </rPr>
      <t>2</t>
    </r>
    <r>
      <rPr>
        <sz val="12"/>
        <color theme="0" tint="-0.499984740745262"/>
        <rFont val="Calibri"/>
        <family val="2"/>
        <charset val="238"/>
        <scheme val="minor"/>
      </rPr>
      <t>*rok)</t>
    </r>
  </si>
  <si>
    <r>
      <t>Główne źródło ciepła / Dominujące źródło ciepła</t>
    </r>
    <r>
      <rPr>
        <i/>
        <vertAlign val="superscript"/>
        <sz val="12"/>
        <color theme="1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</si>
  <si>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i/>
        <vertAlign val="superscript"/>
        <sz val="12"/>
        <rFont val="Calibri"/>
        <family val="2"/>
        <charset val="238"/>
        <scheme val="minor"/>
      </rPr>
      <t>3</t>
    </r>
    <r>
      <rPr>
        <b/>
        <i/>
        <vertAlign val="superscript"/>
        <sz val="12"/>
        <rFont val="Calibri"/>
        <family val="2"/>
        <charset val="238"/>
        <scheme val="minor"/>
      </rPr>
      <t>)</t>
    </r>
  </si>
  <si>
    <r>
      <t>IV. Wyliczenie efektów ekologicznych</t>
    </r>
    <r>
      <rPr>
        <b/>
        <vertAlign val="superscript"/>
        <sz val="14"/>
        <rFont val="Calibri"/>
        <family val="2"/>
        <charset val="238"/>
        <scheme val="minor"/>
      </rPr>
      <t>4</t>
    </r>
    <r>
      <rPr>
        <b/>
        <vertAlign val="superscript"/>
        <sz val="14"/>
        <rFont val="Calibri"/>
        <family val="2"/>
        <scheme val="minor"/>
      </rPr>
      <t>)</t>
    </r>
  </si>
  <si>
    <r>
      <t>Dodatkowa zdolność wytwarzania energii elektrycznej z zainstalowanych mikroinstalacji fotowoltaicznych</t>
    </r>
    <r>
      <rPr>
        <i/>
        <vertAlign val="superscript"/>
        <sz val="12"/>
        <rFont val="Calibri"/>
        <family val="2"/>
        <charset val="238"/>
        <scheme val="minor"/>
      </rPr>
      <t>5</t>
    </r>
    <r>
      <rPr>
        <i/>
        <vertAlign val="superscript"/>
        <sz val="12"/>
        <rFont val="Calibri"/>
        <family val="2"/>
        <scheme val="minor"/>
      </rPr>
      <t>)</t>
    </r>
  </si>
  <si>
    <t>4) Wyliczenie efektów ekologicznych na podstawie danych wprowadzonych w pkt III.
5) Rozumiane jako moc zainstalowanych mikroinstalacji fotowoltaicznych.</t>
  </si>
  <si>
    <t>2) Jeżeli w budynku znajduje się wiecej niż jedno źródeł ciepła, należy podać źródło, które jest wykorzystywane do ogrzewania największej powierzchni budynku.
3) Zgodnie z pozycją 6.9 w Tabeli 2. Karta audytu energetycznego budynku w Załączniku nr 1 do Rozporządzenia (Dz. U. 2009 nr 43 poz. 346 z późn. zm.)</t>
  </si>
  <si>
    <r>
      <t xml:space="preserve">Należy podać główne źródło ciepła / dominujące źródło ciepła wykorzystywane na potrzeby ogrzewania przed termomodernizacją i po termomodernizacji - źródło należy wybrać z listy rozwijanej. 
Jeżeli w budynku znajduje się wiecej niż jedno źródeł ciepła, należy podać źródło, które jest wykorzystywane do ogrzewania największej powierzchni budynku.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</si>
  <si>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t xml:space="preserve">Następnie należy podać wskaźnik rocznego zapotrzebowania na ciepło do ogrzewania budynku (z uwzględnienieniem sprawności systemu grzewczego i przerw w ogrzewaniu) [kWh/(m2*rok)] przed termomodernizacją i po termomodernizacji. </t>
  </si>
  <si>
    <t>Istniejące nieefektywne źródło ciepła na paliwo stałe - "kopciuch"</t>
  </si>
  <si>
    <t>W Dokumencie należy wypełniać jedynie pola w kolorze białym, z wyjątkiem sytuacji opisanych poniżej w pkt 5.3 poniżej (pola w kolorze jasnożółtym lub jasnozielonym).</t>
  </si>
  <si>
    <t>5.3</t>
  </si>
  <si>
    <t>4.1</t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</si>
  <si>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VI.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Beneficjenta, Gminy lub wojewódzkich funduszy ochrony środowiska i gospodarki wodnej.</t>
    </r>
  </si>
  <si>
    <r>
      <rPr>
        <b/>
        <sz val="18"/>
        <rFont val="Calibri"/>
        <family val="2"/>
        <charset val="238"/>
        <scheme val="minor"/>
      </rPr>
      <t>DOKUMENT PODSUMOWUJĄCY AUDYT ENERGETYCZNY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4"/>
        <rFont val="Calibri"/>
        <family val="2"/>
        <charset val="238"/>
        <scheme val="minor"/>
      </rPr>
      <t xml:space="preserve">PODSUMOWANIE OBLICZEŃ AUDYTOWYCH Z WYLICZENIEM EFEKTÓW ENERGETYCZNYCH I EKOLOGICZNYCH
DOKUMENT POMOCNICZY DLA AUDYTORÓW ENERGETYCZNYCH W RAMACH PROGRAMU PRIORYTETOWEGO CIEPŁE MIESZKANIE 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końcowego i udostępniany do kontroli 
przez Gminę lub Wojewódzki Fundusz Ochrony Środowiska i Gospodarki Wodnej właściwy ze względu na lokalizację budynku/lokalu mieszkalnego, którego dotyczy, lub przez inny podmiot wskazany w umowie dotacji.</t>
    </r>
  </si>
  <si>
    <t>Zgodnie z opracowaniem KOBIZE: "Wartości opałowe (WO) i wskaźniki emisji CO2 (WE) w roku 2020 do raportowania w ramach Systemu Handlu Uprawnieniami do Emisji za rok 2023" z grudnia 2022 r. lub WSKAŹNIKI EMISYJNOŚCI CO2, SO2, NOx, CO i pyłu całkowitego DLA ENERGII ELEKTRYCZNEJ na podstawie informacji zawartych w Krajowej bazie o emisjach gazów cieplarnianych i innych substancji za 2020 rok</t>
  </si>
  <si>
    <t>Wersja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</si>
</sst>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theme="5" tint="-0.499984740745262"/>
      <name val="Calibri"/>
      <family val="2"/>
      <scheme val="minor"/>
    </font>
    <font>
      <i/>
      <vertAlign val="superscript"/>
      <sz val="12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i/>
      <sz val="12"/>
      <color theme="0" tint="-0.499984740745262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vertAlign val="superscript"/>
      <sz val="12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i/>
      <vertAlign val="superscript"/>
      <sz val="12"/>
      <color theme="1"/>
      <name val="Calibri"/>
      <family val="2"/>
      <charset val="238"/>
      <scheme val="minor"/>
    </font>
    <font>
      <sz val="11"/>
      <color rgb="FF833C0C"/>
      <name val="Calibri"/>
      <family val="2"/>
      <charset val="238"/>
      <scheme val="minor"/>
    </font>
    <font>
      <sz val="10"/>
      <color rgb="FF833C0C"/>
      <name val="Calibri"/>
      <family val="2"/>
      <charset val="238"/>
      <scheme val="minor"/>
    </font>
    <font>
      <i/>
      <sz val="11"/>
      <color rgb="FF833C0C"/>
      <name val="Calibri"/>
      <family val="2"/>
      <charset val="238"/>
      <scheme val="minor"/>
    </font>
    <font>
      <sz val="11"/>
      <color rgb="FF833C0C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33C0C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4" fillId="0" borderId="0"/>
  </cellStyleXfs>
  <cellXfs count="374">
    <xf numFmtId="0" fontId="0" fillId="0" borderId="0" xfId="0"/>
    <xf numFmtId="0" fontId="12" fillId="6" borderId="9" xfId="0" applyFont="1" applyFill="1" applyBorder="1" applyAlignment="1">
      <alignment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right" vertical="center"/>
    </xf>
    <xf numFmtId="0" fontId="13" fillId="4" borderId="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 wrapText="1"/>
    </xf>
    <xf numFmtId="0" fontId="0" fillId="6" borderId="30" xfId="0" applyFill="1" applyBorder="1" applyAlignment="1">
      <alignment vertical="center"/>
    </xf>
    <xf numFmtId="0" fontId="0" fillId="6" borderId="41" xfId="0" applyFill="1" applyBorder="1" applyAlignment="1">
      <alignment vertical="center"/>
    </xf>
    <xf numFmtId="0" fontId="11" fillId="6" borderId="14" xfId="0" applyFont="1" applyFill="1" applyBorder="1" applyAlignment="1">
      <alignment horizontal="left" vertical="center"/>
    </xf>
    <xf numFmtId="0" fontId="28" fillId="6" borderId="48" xfId="0" applyFont="1" applyFill="1" applyBorder="1" applyAlignment="1">
      <alignment horizontal="left" vertical="center"/>
    </xf>
    <xf numFmtId="0" fontId="28" fillId="6" borderId="12" xfId="0" applyFont="1" applyFill="1" applyBorder="1" applyAlignment="1">
      <alignment horizontal="left" vertical="center"/>
    </xf>
    <xf numFmtId="0" fontId="12" fillId="0" borderId="9" xfId="0" applyFont="1" applyBorder="1" applyAlignment="1" applyProtection="1">
      <alignment vertical="center" wrapText="1"/>
      <protection locked="0"/>
    </xf>
    <xf numFmtId="4" fontId="12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>
      <alignment horizontal="center" vertical="center"/>
    </xf>
    <xf numFmtId="0" fontId="11" fillId="6" borderId="40" xfId="0" applyFont="1" applyFill="1" applyBorder="1" applyAlignment="1">
      <alignment horizontal="left" vertical="center"/>
    </xf>
    <xf numFmtId="0" fontId="11" fillId="6" borderId="42" xfId="0" applyFont="1" applyFill="1" applyBorder="1" applyAlignment="1">
      <alignment horizontal="left" vertical="center"/>
    </xf>
    <xf numFmtId="0" fontId="11" fillId="6" borderId="41" xfId="0" applyFont="1" applyFill="1" applyBorder="1" applyAlignment="1">
      <alignment horizontal="left" vertical="center"/>
    </xf>
    <xf numFmtId="3" fontId="12" fillId="0" borderId="9" xfId="0" applyNumberFormat="1" applyFont="1" applyBorder="1" applyAlignment="1" applyProtection="1">
      <alignment horizontal="right" vertical="center"/>
      <protection locked="0"/>
    </xf>
    <xf numFmtId="0" fontId="12" fillId="2" borderId="9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4" fillId="7" borderId="12" xfId="0" applyFont="1" applyFill="1" applyBorder="1" applyAlignment="1" applyProtection="1">
      <alignment vertical="center" wrapText="1"/>
      <protection locked="0"/>
    </xf>
    <xf numFmtId="0" fontId="14" fillId="7" borderId="10" xfId="0" applyFont="1" applyFill="1" applyBorder="1" applyAlignment="1" applyProtection="1">
      <alignment vertical="center"/>
      <protection locked="0"/>
    </xf>
    <xf numFmtId="0" fontId="14" fillId="7" borderId="12" xfId="0" applyFont="1" applyFill="1" applyBorder="1" applyAlignment="1" applyProtection="1">
      <alignment vertical="center"/>
      <protection locked="0"/>
    </xf>
    <xf numFmtId="0" fontId="11" fillId="6" borderId="10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left" vertical="center" wrapText="1"/>
    </xf>
    <xf numFmtId="0" fontId="0" fillId="6" borderId="60" xfId="0" applyFill="1" applyBorder="1" applyAlignment="1">
      <alignment vertical="center"/>
    </xf>
    <xf numFmtId="0" fontId="11" fillId="6" borderId="39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11" fillId="6" borderId="60" xfId="0" applyFont="1" applyFill="1" applyBorder="1" applyAlignment="1">
      <alignment horizontal="left" vertical="center"/>
    </xf>
    <xf numFmtId="0" fontId="14" fillId="6" borderId="11" xfId="0" applyFont="1" applyFill="1" applyBorder="1" applyAlignment="1">
      <alignment horizontal="left" vertical="center" wrapText="1"/>
    </xf>
    <xf numFmtId="0" fontId="14" fillId="7" borderId="9" xfId="0" applyFont="1" applyFill="1" applyBorder="1" applyAlignment="1" applyProtection="1">
      <alignment horizontal="left" vertical="center"/>
      <protection locked="0"/>
    </xf>
    <xf numFmtId="0" fontId="11" fillId="6" borderId="14" xfId="0" applyFont="1" applyFill="1" applyBorder="1" applyAlignment="1">
      <alignment horizontal="left" vertical="center" wrapText="1"/>
    </xf>
    <xf numFmtId="0" fontId="14" fillId="7" borderId="14" xfId="0" applyFont="1" applyFill="1" applyBorder="1" applyAlignment="1" applyProtection="1">
      <alignment horizontal="left" vertical="center"/>
      <protection locked="0"/>
    </xf>
    <xf numFmtId="0" fontId="11" fillId="6" borderId="20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left" vertical="center" wrapText="1"/>
    </xf>
    <xf numFmtId="0" fontId="0" fillId="6" borderId="12" xfId="0" applyFill="1" applyBorder="1"/>
    <xf numFmtId="0" fontId="0" fillId="6" borderId="11" xfId="0" applyFill="1" applyBorder="1"/>
    <xf numFmtId="0" fontId="0" fillId="6" borderId="63" xfId="0" applyFill="1" applyBorder="1"/>
    <xf numFmtId="0" fontId="12" fillId="2" borderId="14" xfId="0" applyFont="1" applyFill="1" applyBorder="1" applyAlignment="1">
      <alignment horizontal="left" vertical="center"/>
    </xf>
    <xf numFmtId="4" fontId="0" fillId="6" borderId="11" xfId="0" applyNumberFormat="1" applyFill="1" applyBorder="1"/>
    <xf numFmtId="0" fontId="13" fillId="15" borderId="9" xfId="0" applyFont="1" applyFill="1" applyBorder="1" applyAlignment="1">
      <alignment horizontal="center" vertical="center"/>
    </xf>
    <xf numFmtId="0" fontId="13" fillId="15" borderId="19" xfId="0" applyFont="1" applyFill="1" applyBorder="1" applyAlignment="1">
      <alignment horizontal="center" vertical="center"/>
    </xf>
    <xf numFmtId="0" fontId="12" fillId="15" borderId="19" xfId="0" applyFont="1" applyFill="1" applyBorder="1" applyAlignment="1">
      <alignment horizontal="left" vertical="center"/>
    </xf>
    <xf numFmtId="0" fontId="12" fillId="15" borderId="26" xfId="0" applyFont="1" applyFill="1" applyBorder="1" applyAlignment="1">
      <alignment horizontal="left" vertical="center"/>
    </xf>
    <xf numFmtId="0" fontId="12" fillId="15" borderId="21" xfId="0" applyFont="1" applyFill="1" applyBorder="1" applyAlignment="1">
      <alignment horizontal="left" vertical="center"/>
    </xf>
    <xf numFmtId="0" fontId="28" fillId="6" borderId="46" xfId="0" applyFont="1" applyFill="1" applyBorder="1" applyAlignment="1">
      <alignment horizontal="left" vertical="center"/>
    </xf>
    <xf numFmtId="0" fontId="11" fillId="6" borderId="50" xfId="0" applyFont="1" applyFill="1" applyBorder="1" applyAlignment="1">
      <alignment horizontal="left" vertical="center"/>
    </xf>
    <xf numFmtId="168" fontId="27" fillId="7" borderId="10" xfId="0" applyNumberFormat="1" applyFont="1" applyFill="1" applyBorder="1" applyAlignment="1" applyProtection="1">
      <alignment vertical="center"/>
      <protection locked="0"/>
    </xf>
    <xf numFmtId="168" fontId="27" fillId="7" borderId="46" xfId="0" applyNumberFormat="1" applyFont="1" applyFill="1" applyBorder="1" applyAlignment="1" applyProtection="1">
      <alignment vertical="center"/>
      <protection locked="0"/>
    </xf>
    <xf numFmtId="0" fontId="11" fillId="6" borderId="47" xfId="0" applyFont="1" applyFill="1" applyBorder="1" applyAlignment="1">
      <alignment vertical="center"/>
    </xf>
    <xf numFmtId="0" fontId="11" fillId="6" borderId="39" xfId="0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0" fontId="11" fillId="6" borderId="30" xfId="0" applyFont="1" applyFill="1" applyBorder="1" applyAlignment="1">
      <alignment vertical="center"/>
    </xf>
    <xf numFmtId="0" fontId="11" fillId="6" borderId="60" xfId="0" applyFont="1" applyFill="1" applyBorder="1" applyAlignment="1">
      <alignment vertical="center"/>
    </xf>
    <xf numFmtId="0" fontId="0" fillId="0" borderId="18" xfId="0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6" fillId="6" borderId="18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6" fillId="3" borderId="18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6" fillId="3" borderId="19" xfId="2" applyFont="1" applyFill="1" applyBorder="1" applyAlignment="1">
      <alignment horizontal="center"/>
    </xf>
    <xf numFmtId="0" fontId="6" fillId="10" borderId="18" xfId="2" applyFont="1" applyFill="1" applyBorder="1" applyAlignment="1">
      <alignment horizontal="center"/>
    </xf>
    <xf numFmtId="0" fontId="6" fillId="10" borderId="9" xfId="2" applyFont="1" applyFill="1" applyBorder="1" applyAlignment="1">
      <alignment horizontal="center"/>
    </xf>
    <xf numFmtId="0" fontId="6" fillId="10" borderId="19" xfId="2" applyFont="1" applyFill="1" applyBorder="1" applyAlignment="1">
      <alignment horizontal="center"/>
    </xf>
    <xf numFmtId="0" fontId="6" fillId="3" borderId="25" xfId="2" applyFont="1" applyFill="1" applyBorder="1" applyAlignment="1">
      <alignment horizontal="center"/>
    </xf>
    <xf numFmtId="0" fontId="6" fillId="3" borderId="14" xfId="2" applyFont="1" applyFill="1" applyBorder="1" applyAlignment="1">
      <alignment horizontal="center"/>
    </xf>
    <xf numFmtId="0" fontId="6" fillId="3" borderId="26" xfId="2" applyFont="1" applyFill="1" applyBorder="1" applyAlignment="1">
      <alignment horizontal="center"/>
    </xf>
    <xf numFmtId="0" fontId="6" fillId="10" borderId="25" xfId="2" applyFont="1" applyFill="1" applyBorder="1" applyAlignment="1">
      <alignment horizontal="center"/>
    </xf>
    <xf numFmtId="0" fontId="6" fillId="10" borderId="14" xfId="2" applyFont="1" applyFill="1" applyBorder="1" applyAlignment="1">
      <alignment horizontal="center"/>
    </xf>
    <xf numFmtId="0" fontId="6" fillId="10" borderId="26" xfId="2" applyFont="1" applyFill="1" applyBorder="1" applyAlignment="1">
      <alignment horizontal="center"/>
    </xf>
    <xf numFmtId="0" fontId="6" fillId="8" borderId="27" xfId="2" applyFont="1" applyFill="1" applyBorder="1" applyAlignment="1">
      <alignment horizontal="center" vertical="center"/>
    </xf>
    <xf numFmtId="0" fontId="6" fillId="8" borderId="15" xfId="2" applyFont="1" applyFill="1" applyBorder="1"/>
    <xf numFmtId="0" fontId="6" fillId="8" borderId="15" xfId="2" applyFont="1" applyFill="1" applyBorder="1" applyAlignment="1">
      <alignment horizontal="center" vertical="center"/>
    </xf>
    <xf numFmtId="0" fontId="6" fillId="13" borderId="31" xfId="2" applyFont="1" applyFill="1" applyBorder="1" applyAlignment="1">
      <alignment horizontal="center" vertical="center"/>
    </xf>
    <xf numFmtId="0" fontId="16" fillId="6" borderId="16" xfId="2" applyFont="1" applyFill="1" applyBorder="1" applyAlignment="1">
      <alignment horizontal="right" vertical="top"/>
    </xf>
    <xf numFmtId="0" fontId="16" fillId="6" borderId="18" xfId="2" applyFont="1" applyFill="1" applyBorder="1" applyAlignment="1">
      <alignment horizontal="right" vertical="top"/>
    </xf>
    <xf numFmtId="0" fontId="16" fillId="6" borderId="20" xfId="2" applyFont="1" applyFill="1" applyBorder="1" applyAlignment="1">
      <alignment horizontal="right" vertical="top"/>
    </xf>
    <xf numFmtId="0" fontId="6" fillId="8" borderId="15" xfId="2" applyFont="1" applyFill="1" applyBorder="1" applyAlignment="1">
      <alignment horizontal="left" vertical="center"/>
    </xf>
    <xf numFmtId="165" fontId="23" fillId="3" borderId="27" xfId="2" applyNumberFormat="1" applyFont="1" applyFill="1" applyBorder="1"/>
    <xf numFmtId="165" fontId="23" fillId="3" borderId="29" xfId="2" applyNumberFormat="1" applyFont="1" applyFill="1" applyBorder="1"/>
    <xf numFmtId="165" fontId="23" fillId="3" borderId="35" xfId="2" applyNumberFormat="1" applyFont="1" applyFill="1" applyBorder="1"/>
    <xf numFmtId="165" fontId="23" fillId="10" borderId="27" xfId="2" applyNumberFormat="1" applyFont="1" applyFill="1" applyBorder="1"/>
    <xf numFmtId="0" fontId="32" fillId="11" borderId="22" xfId="0" applyFont="1" applyFill="1" applyBorder="1"/>
    <xf numFmtId="0" fontId="6" fillId="8" borderId="22" xfId="2" applyFont="1" applyFill="1" applyBorder="1" applyAlignment="1">
      <alignment horizontal="left" vertical="center"/>
    </xf>
    <xf numFmtId="0" fontId="6" fillId="8" borderId="22" xfId="2" applyFont="1" applyFill="1" applyBorder="1" applyAlignment="1">
      <alignment horizontal="center" vertical="center"/>
    </xf>
    <xf numFmtId="165" fontId="23" fillId="3" borderId="16" xfId="2" applyNumberFormat="1" applyFont="1" applyFill="1" applyBorder="1"/>
    <xf numFmtId="165" fontId="23" fillId="3" borderId="37" xfId="2" applyNumberFormat="1" applyFont="1" applyFill="1" applyBorder="1"/>
    <xf numFmtId="165" fontId="23" fillId="3" borderId="64" xfId="2" applyNumberFormat="1" applyFont="1" applyFill="1" applyBorder="1"/>
    <xf numFmtId="165" fontId="23" fillId="10" borderId="16" xfId="2" applyNumberFormat="1" applyFont="1" applyFill="1" applyBorder="1"/>
    <xf numFmtId="165" fontId="23" fillId="10" borderId="37" xfId="2" applyNumberFormat="1" applyFont="1" applyFill="1" applyBorder="1"/>
    <xf numFmtId="165" fontId="23" fillId="10" borderId="17" xfId="2" applyNumberFormat="1" applyFont="1" applyFill="1" applyBorder="1"/>
    <xf numFmtId="0" fontId="32" fillId="11" borderId="23" xfId="0" applyFont="1" applyFill="1" applyBorder="1"/>
    <xf numFmtId="0" fontId="6" fillId="8" borderId="23" xfId="2" applyFont="1" applyFill="1" applyBorder="1" applyAlignment="1">
      <alignment horizontal="left" vertical="center"/>
    </xf>
    <xf numFmtId="165" fontId="23" fillId="3" borderId="18" xfId="2" applyNumberFormat="1" applyFont="1" applyFill="1" applyBorder="1"/>
    <xf numFmtId="165" fontId="23" fillId="3" borderId="9" xfId="2" applyNumberFormat="1" applyFont="1" applyFill="1" applyBorder="1"/>
    <xf numFmtId="165" fontId="23" fillId="3" borderId="10" xfId="2" applyNumberFormat="1" applyFont="1" applyFill="1" applyBorder="1"/>
    <xf numFmtId="165" fontId="23" fillId="10" borderId="18" xfId="2" applyNumberFormat="1" applyFont="1" applyFill="1" applyBorder="1"/>
    <xf numFmtId="165" fontId="23" fillId="10" borderId="9" xfId="2" applyNumberFormat="1" applyFont="1" applyFill="1" applyBorder="1"/>
    <xf numFmtId="165" fontId="23" fillId="10" borderId="19" xfId="2" applyNumberFormat="1" applyFont="1" applyFill="1" applyBorder="1"/>
    <xf numFmtId="0" fontId="32" fillId="11" borderId="45" xfId="0" applyFont="1" applyFill="1" applyBorder="1"/>
    <xf numFmtId="0" fontId="6" fillId="8" borderId="45" xfId="2" applyFont="1" applyFill="1" applyBorder="1" applyAlignment="1">
      <alignment horizontal="left" vertical="center"/>
    </xf>
    <xf numFmtId="165" fontId="23" fillId="3" borderId="20" xfId="2" applyNumberFormat="1" applyFont="1" applyFill="1" applyBorder="1"/>
    <xf numFmtId="165" fontId="23" fillId="3" borderId="34" xfId="2" applyNumberFormat="1" applyFont="1" applyFill="1" applyBorder="1"/>
    <xf numFmtId="165" fontId="23" fillId="3" borderId="62" xfId="2" applyNumberFormat="1" applyFont="1" applyFill="1" applyBorder="1"/>
    <xf numFmtId="165" fontId="23" fillId="10" borderId="20" xfId="2" applyNumberFormat="1" applyFont="1" applyFill="1" applyBorder="1"/>
    <xf numFmtId="165" fontId="23" fillId="10" borderId="34" xfId="2" applyNumberFormat="1" applyFont="1" applyFill="1" applyBorder="1"/>
    <xf numFmtId="165" fontId="23" fillId="10" borderId="21" xfId="2" applyNumberFormat="1" applyFont="1" applyFill="1" applyBorder="1"/>
    <xf numFmtId="4" fontId="30" fillId="0" borderId="9" xfId="0" applyNumberFormat="1" applyFont="1" applyBorder="1" applyAlignment="1" applyProtection="1">
      <alignment horizontal="right" vertical="center" wrapText="1"/>
      <protection locked="0"/>
    </xf>
    <xf numFmtId="4" fontId="30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15" borderId="9" xfId="0" applyNumberFormat="1" applyFont="1" applyFill="1" applyBorder="1" applyAlignment="1">
      <alignment horizontal="right" vertical="center" wrapText="1"/>
    </xf>
    <xf numFmtId="4" fontId="30" fillId="6" borderId="12" xfId="0" applyNumberFormat="1" applyFont="1" applyFill="1" applyBorder="1" applyAlignment="1">
      <alignment horizontal="right" vertical="center" wrapText="1"/>
    </xf>
    <xf numFmtId="165" fontId="10" fillId="15" borderId="9" xfId="0" applyNumberFormat="1" applyFont="1" applyFill="1" applyBorder="1" applyAlignment="1">
      <alignment horizontal="right" vertical="center" wrapText="1"/>
    </xf>
    <xf numFmtId="166" fontId="10" fillId="15" borderId="9" xfId="0" applyNumberFormat="1" applyFont="1" applyFill="1" applyBorder="1" applyAlignment="1">
      <alignment horizontal="right" vertical="center" wrapText="1"/>
    </xf>
    <xf numFmtId="4" fontId="10" fillId="15" borderId="14" xfId="0" applyNumberFormat="1" applyFont="1" applyFill="1" applyBorder="1" applyAlignment="1">
      <alignment horizontal="right" vertical="center" wrapText="1"/>
    </xf>
    <xf numFmtId="4" fontId="30" fillId="6" borderId="50" xfId="0" applyNumberFormat="1" applyFont="1" applyFill="1" applyBorder="1" applyAlignment="1">
      <alignment horizontal="right" vertical="center"/>
    </xf>
    <xf numFmtId="165" fontId="10" fillId="15" borderId="34" xfId="0" applyNumberFormat="1" applyFont="1" applyFill="1" applyBorder="1" applyAlignment="1">
      <alignment horizontal="right" vertical="center" wrapText="1"/>
    </xf>
    <xf numFmtId="0" fontId="14" fillId="7" borderId="9" xfId="0" applyFont="1" applyFill="1" applyBorder="1" applyAlignment="1" applyProtection="1">
      <alignment vertical="center" wrapText="1"/>
      <protection locked="0"/>
    </xf>
    <xf numFmtId="0" fontId="14" fillId="7" borderId="19" xfId="0" applyFont="1" applyFill="1" applyBorder="1" applyAlignment="1" applyProtection="1">
      <alignment vertical="center" wrapText="1"/>
      <protection locked="0"/>
    </xf>
    <xf numFmtId="0" fontId="36" fillId="6" borderId="62" xfId="0" applyFont="1" applyFill="1" applyBorder="1" applyAlignment="1">
      <alignment horizontal="left" vertical="center"/>
    </xf>
    <xf numFmtId="0" fontId="26" fillId="6" borderId="18" xfId="0" applyFont="1" applyFill="1" applyBorder="1" applyAlignment="1">
      <alignment horizontal="center" vertical="center" wrapText="1"/>
    </xf>
    <xf numFmtId="0" fontId="39" fillId="6" borderId="18" xfId="0" applyFont="1" applyFill="1" applyBorder="1" applyAlignment="1">
      <alignment horizontal="center" vertical="center" wrapText="1"/>
    </xf>
    <xf numFmtId="0" fontId="41" fillId="6" borderId="18" xfId="0" applyFont="1" applyFill="1" applyBorder="1" applyAlignment="1">
      <alignment horizontal="center" vertical="center" wrapText="1"/>
    </xf>
    <xf numFmtId="165" fontId="23" fillId="3" borderId="27" xfId="0" applyNumberFormat="1" applyFont="1" applyFill="1" applyBorder="1"/>
    <xf numFmtId="165" fontId="23" fillId="3" borderId="32" xfId="0" applyNumberFormat="1" applyFont="1" applyFill="1" applyBorder="1"/>
    <xf numFmtId="165" fontId="23" fillId="3" borderId="18" xfId="0" applyNumberFormat="1" applyFont="1" applyFill="1" applyBorder="1"/>
    <xf numFmtId="165" fontId="23" fillId="3" borderId="18" xfId="0" applyNumberFormat="1" applyFont="1" applyFill="1" applyBorder="1" applyAlignment="1">
      <alignment vertical="center"/>
    </xf>
    <xf numFmtId="165" fontId="23" fillId="3" borderId="20" xfId="0" applyNumberFormat="1" applyFont="1" applyFill="1" applyBorder="1"/>
    <xf numFmtId="0" fontId="23" fillId="8" borderId="29" xfId="2" applyFont="1" applyFill="1" applyBorder="1" applyAlignment="1">
      <alignment horizontal="center" vertical="center"/>
    </xf>
    <xf numFmtId="0" fontId="23" fillId="8" borderId="28" xfId="2" applyFont="1" applyFill="1" applyBorder="1"/>
    <xf numFmtId="0" fontId="23" fillId="8" borderId="15" xfId="2" applyFont="1" applyFill="1" applyBorder="1"/>
    <xf numFmtId="0" fontId="23" fillId="8" borderId="15" xfId="2" applyFont="1" applyFill="1" applyBorder="1" applyAlignment="1">
      <alignment horizontal="center" vertical="center"/>
    </xf>
    <xf numFmtId="165" fontId="23" fillId="3" borderId="29" xfId="0" applyNumberFormat="1" applyFont="1" applyFill="1" applyBorder="1"/>
    <xf numFmtId="165" fontId="23" fillId="3" borderId="35" xfId="0" applyNumberFormat="1" applyFont="1" applyFill="1" applyBorder="1"/>
    <xf numFmtId="0" fontId="23" fillId="11" borderId="13" xfId="2" applyFont="1" applyFill="1" applyBorder="1" applyAlignment="1">
      <alignment horizontal="center" vertical="center"/>
    </xf>
    <xf numFmtId="0" fontId="23" fillId="11" borderId="33" xfId="2" applyFont="1" applyFill="1" applyBorder="1"/>
    <xf numFmtId="0" fontId="23" fillId="11" borderId="36" xfId="2" applyFont="1" applyFill="1" applyBorder="1"/>
    <xf numFmtId="0" fontId="23" fillId="11" borderId="36" xfId="2" applyFont="1" applyFill="1" applyBorder="1" applyAlignment="1">
      <alignment horizontal="center" vertical="center"/>
    </xf>
    <xf numFmtId="4" fontId="23" fillId="6" borderId="0" xfId="0" applyNumberFormat="1" applyFont="1" applyFill="1"/>
    <xf numFmtId="165" fontId="23" fillId="10" borderId="18" xfId="0" applyNumberFormat="1" applyFont="1" applyFill="1" applyBorder="1"/>
    <xf numFmtId="0" fontId="23" fillId="11" borderId="9" xfId="2" applyFont="1" applyFill="1" applyBorder="1" applyAlignment="1">
      <alignment horizontal="center" vertical="center"/>
    </xf>
    <xf numFmtId="0" fontId="23" fillId="11" borderId="19" xfId="2" applyFont="1" applyFill="1" applyBorder="1"/>
    <xf numFmtId="0" fontId="23" fillId="11" borderId="23" xfId="2" applyFont="1" applyFill="1" applyBorder="1"/>
    <xf numFmtId="167" fontId="23" fillId="6" borderId="0" xfId="0" applyNumberFormat="1" applyFont="1" applyFill="1"/>
    <xf numFmtId="167" fontId="23" fillId="6" borderId="5" xfId="0" applyNumberFormat="1" applyFont="1" applyFill="1" applyBorder="1"/>
    <xf numFmtId="165" fontId="23" fillId="3" borderId="9" xfId="0" applyNumberFormat="1" applyFont="1" applyFill="1" applyBorder="1" applyAlignment="1">
      <alignment vertical="center"/>
    </xf>
    <xf numFmtId="165" fontId="23" fillId="6" borderId="0" xfId="0" applyNumberFormat="1" applyFont="1" applyFill="1" applyAlignment="1">
      <alignment vertical="center"/>
    </xf>
    <xf numFmtId="165" fontId="23" fillId="10" borderId="9" xfId="0" applyNumberFormat="1" applyFont="1" applyFill="1" applyBorder="1"/>
    <xf numFmtId="165" fontId="23" fillId="6" borderId="5" xfId="0" applyNumberFormat="1" applyFont="1" applyFill="1" applyBorder="1"/>
    <xf numFmtId="166" fontId="23" fillId="3" borderId="10" xfId="0" applyNumberFormat="1" applyFont="1" applyFill="1" applyBorder="1" applyAlignment="1">
      <alignment vertical="center"/>
    </xf>
    <xf numFmtId="166" fontId="23" fillId="10" borderId="19" xfId="0" applyNumberFormat="1" applyFont="1" applyFill="1" applyBorder="1"/>
    <xf numFmtId="165" fontId="23" fillId="6" borderId="0" xfId="0" applyNumberFormat="1" applyFont="1" applyFill="1"/>
    <xf numFmtId="0" fontId="23" fillId="11" borderId="34" xfId="2" applyFont="1" applyFill="1" applyBorder="1" applyAlignment="1">
      <alignment horizontal="center" vertical="center"/>
    </xf>
    <xf numFmtId="0" fontId="23" fillId="11" borderId="21" xfId="2" applyFont="1" applyFill="1" applyBorder="1"/>
    <xf numFmtId="0" fontId="23" fillId="11" borderId="45" xfId="2" applyFont="1" applyFill="1" applyBorder="1"/>
    <xf numFmtId="0" fontId="23" fillId="6" borderId="7" xfId="0" applyFont="1" applyFill="1" applyBorder="1"/>
    <xf numFmtId="167" fontId="23" fillId="6" borderId="7" xfId="0" applyNumberFormat="1" applyFont="1" applyFill="1" applyBorder="1"/>
    <xf numFmtId="167" fontId="23" fillId="6" borderId="8" xfId="0" applyNumberFormat="1" applyFont="1" applyFill="1" applyBorder="1"/>
    <xf numFmtId="0" fontId="23" fillId="13" borderId="37" xfId="2" applyFont="1" applyFill="1" applyBorder="1" applyAlignment="1">
      <alignment horizontal="center" vertical="center"/>
    </xf>
    <xf numFmtId="0" fontId="23" fillId="13" borderId="17" xfId="2" applyFont="1" applyFill="1" applyBorder="1"/>
    <xf numFmtId="0" fontId="23" fillId="13" borderId="22" xfId="2" applyFont="1" applyFill="1" applyBorder="1"/>
    <xf numFmtId="0" fontId="23" fillId="13" borderId="22" xfId="2" applyFont="1" applyFill="1" applyBorder="1" applyAlignment="1">
      <alignment horizontal="center" vertical="center"/>
    </xf>
    <xf numFmtId="165" fontId="23" fillId="3" borderId="17" xfId="2" applyNumberFormat="1" applyFont="1" applyFill="1" applyBorder="1"/>
    <xf numFmtId="0" fontId="23" fillId="13" borderId="34" xfId="2" applyFont="1" applyFill="1" applyBorder="1" applyAlignment="1">
      <alignment horizontal="center" vertical="center"/>
    </xf>
    <xf numFmtId="0" fontId="23" fillId="13" borderId="21" xfId="2" applyFont="1" applyFill="1" applyBorder="1"/>
    <xf numFmtId="0" fontId="23" fillId="13" borderId="45" xfId="2" applyFont="1" applyFill="1" applyBorder="1"/>
    <xf numFmtId="0" fontId="23" fillId="13" borderId="45" xfId="2" applyFont="1" applyFill="1" applyBorder="1" applyAlignment="1">
      <alignment horizontal="center" vertical="center"/>
    </xf>
    <xf numFmtId="165" fontId="23" fillId="3" borderId="21" xfId="2" applyNumberFormat="1" applyFont="1" applyFill="1" applyBorder="1"/>
    <xf numFmtId="165" fontId="23" fillId="10" borderId="32" xfId="0" applyNumberFormat="1" applyFont="1" applyFill="1" applyBorder="1"/>
    <xf numFmtId="165" fontId="23" fillId="10" borderId="27" xfId="0" applyNumberFormat="1" applyFont="1" applyFill="1" applyBorder="1"/>
    <xf numFmtId="0" fontId="40" fillId="6" borderId="10" xfId="0" applyFont="1" applyFill="1" applyBorder="1" applyAlignment="1">
      <alignment vertical="center"/>
    </xf>
    <xf numFmtId="0" fontId="40" fillId="6" borderId="12" xfId="0" applyFont="1" applyFill="1" applyBorder="1" applyAlignment="1">
      <alignment vertical="center"/>
    </xf>
    <xf numFmtId="0" fontId="40" fillId="6" borderId="12" xfId="0" applyFont="1" applyFill="1" applyBorder="1" applyAlignment="1">
      <alignment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46" fillId="6" borderId="50" xfId="0" applyFont="1" applyFill="1" applyBorder="1" applyAlignment="1">
      <alignment horizontal="left" vertical="center"/>
    </xf>
    <xf numFmtId="10" fontId="10" fillId="15" borderId="19" xfId="1" applyNumberFormat="1" applyFont="1" applyFill="1" applyBorder="1" applyAlignment="1" applyProtection="1">
      <alignment horizontal="right" vertical="center"/>
    </xf>
    <xf numFmtId="10" fontId="10" fillId="15" borderId="19" xfId="1" applyNumberFormat="1" applyFont="1" applyFill="1" applyBorder="1" applyAlignment="1" applyProtection="1">
      <alignment horizontal="right" vertical="center" wrapText="1"/>
    </xf>
    <xf numFmtId="165" fontId="23" fillId="3" borderId="65" xfId="2" applyNumberFormat="1" applyFont="1" applyFill="1" applyBorder="1"/>
    <xf numFmtId="0" fontId="36" fillId="6" borderId="4" xfId="0" applyFont="1" applyFill="1" applyBorder="1" applyAlignment="1">
      <alignment vertical="center"/>
    </xf>
    <xf numFmtId="0" fontId="0" fillId="17" borderId="0" xfId="0" applyFill="1" applyAlignment="1">
      <alignment vertical="top"/>
    </xf>
    <xf numFmtId="0" fontId="0" fillId="17" borderId="0" xfId="0" applyFill="1"/>
    <xf numFmtId="0" fontId="52" fillId="17" borderId="0" xfId="0" applyFont="1" applyFill="1"/>
    <xf numFmtId="0" fontId="0" fillId="14" borderId="4" xfId="0" applyFill="1" applyBorder="1" applyAlignment="1">
      <alignment horizontal="left" vertical="top"/>
    </xf>
    <xf numFmtId="0" fontId="0" fillId="14" borderId="0" xfId="0" applyFill="1" applyAlignment="1">
      <alignment vertical="top"/>
    </xf>
    <xf numFmtId="0" fontId="0" fillId="14" borderId="5" xfId="0" applyFill="1" applyBorder="1" applyAlignment="1">
      <alignment vertical="top"/>
    </xf>
    <xf numFmtId="0" fontId="23" fillId="18" borderId="23" xfId="2" applyFont="1" applyFill="1" applyBorder="1" applyAlignment="1">
      <alignment horizontal="center" vertical="center"/>
    </xf>
    <xf numFmtId="0" fontId="23" fillId="18" borderId="45" xfId="2" applyFont="1" applyFill="1" applyBorder="1" applyAlignment="1">
      <alignment horizontal="center" vertical="center"/>
    </xf>
    <xf numFmtId="165" fontId="23" fillId="10" borderId="29" xfId="0" applyNumberFormat="1" applyFont="1" applyFill="1" applyBorder="1"/>
    <xf numFmtId="165" fontId="23" fillId="10" borderId="28" xfId="0" applyNumberFormat="1" applyFont="1" applyFill="1" applyBorder="1"/>
    <xf numFmtId="165" fontId="23" fillId="10" borderId="29" xfId="2" applyNumberFormat="1" applyFont="1" applyFill="1" applyBorder="1"/>
    <xf numFmtId="165" fontId="23" fillId="10" borderId="28" xfId="2" applyNumberFormat="1" applyFont="1" applyFill="1" applyBorder="1"/>
    <xf numFmtId="0" fontId="23" fillId="8" borderId="23" xfId="2" applyFont="1" applyFill="1" applyBorder="1" applyAlignment="1">
      <alignment horizontal="center" vertical="center"/>
    </xf>
    <xf numFmtId="0" fontId="23" fillId="8" borderId="45" xfId="2" applyFont="1" applyFill="1" applyBorder="1" applyAlignment="1">
      <alignment horizontal="center" vertical="center"/>
    </xf>
    <xf numFmtId="0" fontId="55" fillId="6" borderId="18" xfId="0" applyFont="1" applyFill="1" applyBorder="1" applyAlignment="1">
      <alignment horizontal="center" vertical="center" wrapText="1"/>
    </xf>
    <xf numFmtId="4" fontId="57" fillId="6" borderId="9" xfId="0" applyNumberFormat="1" applyFont="1" applyFill="1" applyBorder="1" applyAlignment="1" applyProtection="1">
      <alignment horizontal="right" vertical="center" wrapText="1"/>
      <protection locked="0"/>
    </xf>
    <xf numFmtId="0" fontId="56" fillId="6" borderId="9" xfId="0" applyFont="1" applyFill="1" applyBorder="1" applyAlignment="1">
      <alignment horizontal="left" vertical="center"/>
    </xf>
    <xf numFmtId="10" fontId="57" fillId="6" borderId="19" xfId="1" applyNumberFormat="1" applyFont="1" applyFill="1" applyBorder="1" applyAlignment="1" applyProtection="1">
      <alignment horizontal="right" vertical="center" wrapText="1"/>
    </xf>
    <xf numFmtId="0" fontId="55" fillId="6" borderId="10" xfId="0" applyFont="1" applyFill="1" applyBorder="1" applyAlignment="1">
      <alignment horizontal="left" vertical="center" wrapText="1"/>
    </xf>
    <xf numFmtId="0" fontId="55" fillId="6" borderId="12" xfId="0" applyFont="1" applyFill="1" applyBorder="1" applyAlignment="1">
      <alignment horizontal="left" vertical="center" wrapText="1"/>
    </xf>
    <xf numFmtId="0" fontId="56" fillId="6" borderId="12" xfId="0" applyFont="1" applyFill="1" applyBorder="1" applyAlignment="1">
      <alignment horizontal="left" vertical="center" wrapText="1"/>
    </xf>
    <xf numFmtId="0" fontId="59" fillId="6" borderId="12" xfId="0" applyFont="1" applyFill="1" applyBorder="1"/>
    <xf numFmtId="0" fontId="59" fillId="6" borderId="11" xfId="0" applyFont="1" applyFill="1" applyBorder="1"/>
    <xf numFmtId="4" fontId="57" fillId="6" borderId="9" xfId="0" applyNumberFormat="1" applyFont="1" applyFill="1" applyBorder="1" applyAlignment="1">
      <alignment horizontal="right" vertical="center" wrapText="1"/>
    </xf>
    <xf numFmtId="0" fontId="56" fillId="6" borderId="19" xfId="0" applyFont="1" applyFill="1" applyBorder="1" applyAlignment="1">
      <alignment horizontal="left" vertical="center"/>
    </xf>
    <xf numFmtId="0" fontId="0" fillId="19" borderId="0" xfId="0" applyFill="1" applyAlignment="1">
      <alignment vertical="top"/>
    </xf>
    <xf numFmtId="0" fontId="61" fillId="19" borderId="0" xfId="0" applyFont="1" applyFill="1"/>
    <xf numFmtId="0" fontId="62" fillId="19" borderId="0" xfId="0" applyFont="1" applyFill="1"/>
    <xf numFmtId="4" fontId="62" fillId="19" borderId="0" xfId="0" applyNumberFormat="1" applyFont="1" applyFill="1"/>
    <xf numFmtId="0" fontId="62" fillId="19" borderId="0" xfId="0" applyFont="1" applyFill="1" applyAlignment="1">
      <alignment horizontal="left" vertical="center"/>
    </xf>
    <xf numFmtId="0" fontId="63" fillId="19" borderId="0" xfId="0" applyFont="1" applyFill="1"/>
    <xf numFmtId="0" fontId="61" fillId="19" borderId="0" xfId="0" applyFont="1" applyFill="1" applyAlignment="1">
      <alignment horizontal="center" vertical="center"/>
    </xf>
    <xf numFmtId="0" fontId="62" fillId="19" borderId="0" xfId="0" quotePrefix="1" applyFont="1" applyFill="1" applyAlignment="1">
      <alignment horizontal="left" vertical="center"/>
    </xf>
    <xf numFmtId="4" fontId="62" fillId="19" borderId="0" xfId="0" quotePrefix="1" applyNumberFormat="1" applyFont="1" applyFill="1" applyAlignment="1">
      <alignment horizontal="left" vertical="center"/>
    </xf>
    <xf numFmtId="0" fontId="61" fillId="19" borderId="0" xfId="0" applyFont="1" applyFill="1" applyAlignment="1">
      <alignment horizontal="left"/>
    </xf>
    <xf numFmtId="0" fontId="64" fillId="19" borderId="0" xfId="0" applyFont="1" applyFill="1"/>
    <xf numFmtId="0" fontId="29" fillId="0" borderId="25" xfId="0" applyFont="1" applyBorder="1" applyAlignment="1">
      <alignment horizontal="left" vertical="top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7" borderId="10" xfId="0" applyFill="1" applyBorder="1" applyAlignment="1">
      <alignment horizontal="left" vertical="top"/>
    </xf>
    <xf numFmtId="0" fontId="0" fillId="7" borderId="12" xfId="0" applyFill="1" applyBorder="1" applyAlignment="1">
      <alignment horizontal="left" vertical="top"/>
    </xf>
    <xf numFmtId="0" fontId="0" fillId="7" borderId="11" xfId="0" applyFill="1" applyBorder="1" applyAlignment="1">
      <alignment horizontal="left" vertical="top"/>
    </xf>
    <xf numFmtId="0" fontId="0" fillId="0" borderId="55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22" fillId="0" borderId="16" xfId="0" applyFont="1" applyBorder="1" applyAlignment="1">
      <alignment vertical="center" wrapText="1"/>
    </xf>
    <xf numFmtId="0" fontId="22" fillId="0" borderId="37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4" fillId="0" borderId="9" xfId="0" applyFont="1" applyBorder="1" applyAlignment="1">
      <alignment vertical="top"/>
    </xf>
    <xf numFmtId="0" fontId="24" fillId="0" borderId="19" xfId="0" applyFont="1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24" fillId="0" borderId="9" xfId="0" applyFont="1" applyBorder="1" applyAlignment="1">
      <alignment vertical="top" wrapText="1"/>
    </xf>
    <xf numFmtId="0" fontId="24" fillId="0" borderId="19" xfId="0" applyFont="1" applyBorder="1" applyAlignment="1">
      <alignment vertical="top" wrapText="1"/>
    </xf>
    <xf numFmtId="0" fontId="29" fillId="0" borderId="10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29" fillId="0" borderId="46" xfId="0" applyFont="1" applyBorder="1" applyAlignment="1">
      <alignment horizontal="left" vertical="top" wrapText="1"/>
    </xf>
    <xf numFmtId="0" fontId="29" fillId="0" borderId="10" xfId="0" applyFont="1" applyBorder="1" applyAlignment="1">
      <alignment horizontal="left" vertical="top"/>
    </xf>
    <xf numFmtId="0" fontId="29" fillId="0" borderId="12" xfId="0" applyFont="1" applyBorder="1" applyAlignment="1">
      <alignment horizontal="left" vertical="top"/>
    </xf>
    <xf numFmtId="0" fontId="29" fillId="0" borderId="46" xfId="0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2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11" fillId="7" borderId="55" xfId="0" applyFont="1" applyFill="1" applyBorder="1" applyAlignment="1" applyProtection="1">
      <alignment horizontal="center" vertical="top"/>
      <protection locked="0"/>
    </xf>
    <xf numFmtId="0" fontId="11" fillId="7" borderId="39" xfId="0" applyFont="1" applyFill="1" applyBorder="1" applyAlignment="1" applyProtection="1">
      <alignment horizontal="center" vertical="top"/>
      <protection locked="0"/>
    </xf>
    <xf numFmtId="0" fontId="11" fillId="7" borderId="56" xfId="0" applyFont="1" applyFill="1" applyBorder="1" applyAlignment="1" applyProtection="1">
      <alignment horizontal="center" vertical="top"/>
      <protection locked="0"/>
    </xf>
    <xf numFmtId="0" fontId="11" fillId="7" borderId="57" xfId="0" applyFont="1" applyFill="1" applyBorder="1" applyAlignment="1" applyProtection="1">
      <alignment horizontal="center" vertical="top"/>
      <protection locked="0"/>
    </xf>
    <xf numFmtId="0" fontId="11" fillId="7" borderId="0" xfId="0" applyFont="1" applyFill="1" applyAlignment="1" applyProtection="1">
      <alignment horizontal="center" vertical="top"/>
      <protection locked="0"/>
    </xf>
    <xf numFmtId="0" fontId="11" fillId="7" borderId="5" xfId="0" applyFont="1" applyFill="1" applyBorder="1" applyAlignment="1" applyProtection="1">
      <alignment horizontal="center" vertical="top"/>
      <protection locked="0"/>
    </xf>
    <xf numFmtId="0" fontId="20" fillId="6" borderId="52" xfId="0" applyFont="1" applyFill="1" applyBorder="1" applyAlignment="1">
      <alignment horizontal="left"/>
    </xf>
    <xf numFmtId="0" fontId="20" fillId="6" borderId="53" xfId="0" applyFont="1" applyFill="1" applyBorder="1" applyAlignment="1">
      <alignment horizontal="left"/>
    </xf>
    <xf numFmtId="0" fontId="20" fillId="6" borderId="54" xfId="0" applyFont="1" applyFill="1" applyBorder="1" applyAlignment="1">
      <alignment horizontal="left"/>
    </xf>
    <xf numFmtId="0" fontId="11" fillId="6" borderId="48" xfId="0" applyFont="1" applyFill="1" applyBorder="1" applyAlignment="1">
      <alignment horizontal="left" vertical="top"/>
    </xf>
    <xf numFmtId="0" fontId="11" fillId="6" borderId="12" xfId="0" applyFont="1" applyFill="1" applyBorder="1" applyAlignment="1">
      <alignment horizontal="left" vertical="top"/>
    </xf>
    <xf numFmtId="0" fontId="11" fillId="6" borderId="11" xfId="0" applyFont="1" applyFill="1" applyBorder="1" applyAlignment="1">
      <alignment horizontal="left" vertical="top"/>
    </xf>
    <xf numFmtId="0" fontId="11" fillId="7" borderId="6" xfId="0" applyFont="1" applyFill="1" applyBorder="1" applyAlignment="1" applyProtection="1">
      <alignment horizontal="center" vertical="top"/>
      <protection locked="0"/>
    </xf>
    <xf numFmtId="0" fontId="11" fillId="7" borderId="7" xfId="0" applyFont="1" applyFill="1" applyBorder="1" applyAlignment="1" applyProtection="1">
      <alignment horizontal="center" vertical="top"/>
      <protection locked="0"/>
    </xf>
    <xf numFmtId="0" fontId="11" fillId="7" borderId="59" xfId="0" applyFont="1" applyFill="1" applyBorder="1" applyAlignment="1" applyProtection="1">
      <alignment horizontal="center" vertical="top"/>
      <protection locked="0"/>
    </xf>
    <xf numFmtId="0" fontId="35" fillId="6" borderId="48" xfId="0" applyFont="1" applyFill="1" applyBorder="1" applyAlignment="1">
      <alignment vertical="center" wrapText="1"/>
    </xf>
    <xf numFmtId="0" fontId="35" fillId="6" borderId="12" xfId="0" applyFont="1" applyFill="1" applyBorder="1" applyAlignment="1">
      <alignment vertical="center" wrapText="1"/>
    </xf>
    <xf numFmtId="0" fontId="35" fillId="6" borderId="46" xfId="0" applyFont="1" applyFill="1" applyBorder="1" applyAlignment="1">
      <alignment vertical="center" wrapText="1"/>
    </xf>
    <xf numFmtId="0" fontId="35" fillId="6" borderId="49" xfId="0" applyFont="1" applyFill="1" applyBorder="1" applyAlignment="1">
      <alignment vertical="center" wrapText="1"/>
    </xf>
    <xf numFmtId="0" fontId="35" fillId="6" borderId="50" xfId="0" applyFont="1" applyFill="1" applyBorder="1" applyAlignment="1">
      <alignment vertical="center" wrapText="1"/>
    </xf>
    <xf numFmtId="0" fontId="35" fillId="6" borderId="51" xfId="0" applyFont="1" applyFill="1" applyBorder="1" applyAlignment="1">
      <alignment vertical="center" wrapText="1"/>
    </xf>
    <xf numFmtId="0" fontId="35" fillId="6" borderId="48" xfId="0" applyFont="1" applyFill="1" applyBorder="1" applyAlignment="1">
      <alignment horizontal="left" vertical="center" wrapText="1"/>
    </xf>
    <xf numFmtId="0" fontId="35" fillId="6" borderId="12" xfId="0" applyFont="1" applyFill="1" applyBorder="1" applyAlignment="1">
      <alignment horizontal="left" vertical="center" wrapText="1"/>
    </xf>
    <xf numFmtId="0" fontId="35" fillId="6" borderId="46" xfId="0" applyFont="1" applyFill="1" applyBorder="1" applyAlignment="1">
      <alignment horizontal="left" vertical="center" wrapText="1"/>
    </xf>
    <xf numFmtId="0" fontId="11" fillId="7" borderId="58" xfId="0" applyFont="1" applyFill="1" applyBorder="1" applyAlignment="1" applyProtection="1">
      <alignment horizontal="center" vertical="top"/>
      <protection locked="0"/>
    </xf>
    <xf numFmtId="0" fontId="11" fillId="7" borderId="8" xfId="0" applyFont="1" applyFill="1" applyBorder="1" applyAlignment="1" applyProtection="1">
      <alignment horizontal="center" vertical="top"/>
      <protection locked="0"/>
    </xf>
    <xf numFmtId="0" fontId="49" fillId="6" borderId="27" xfId="0" applyFont="1" applyFill="1" applyBorder="1" applyAlignment="1">
      <alignment horizontal="center" vertical="center" wrapText="1"/>
    </xf>
    <xf numFmtId="0" fontId="49" fillId="6" borderId="29" xfId="0" applyFont="1" applyFill="1" applyBorder="1" applyAlignment="1">
      <alignment horizontal="center" vertical="center" wrapText="1"/>
    </xf>
    <xf numFmtId="0" fontId="49" fillId="6" borderId="35" xfId="0" applyFont="1" applyFill="1" applyBorder="1" applyAlignment="1">
      <alignment horizontal="center" vertical="center" wrapText="1"/>
    </xf>
    <xf numFmtId="0" fontId="49" fillId="6" borderId="28" xfId="0" applyFont="1" applyFill="1" applyBorder="1" applyAlignment="1">
      <alignment horizontal="center" vertical="center" wrapText="1"/>
    </xf>
    <xf numFmtId="0" fontId="11" fillId="6" borderId="48" xfId="0" applyFont="1" applyFill="1" applyBorder="1" applyAlignment="1">
      <alignment horizontal="left" vertical="center"/>
    </xf>
    <xf numFmtId="0" fontId="11" fillId="6" borderId="12" xfId="0" applyFont="1" applyFill="1" applyBorder="1" applyAlignment="1">
      <alignment horizontal="left" vertical="center"/>
    </xf>
    <xf numFmtId="0" fontId="8" fillId="6" borderId="25" xfId="0" applyFont="1" applyFill="1" applyBorder="1" applyAlignment="1">
      <alignment horizontal="left" vertical="center"/>
    </xf>
    <xf numFmtId="0" fontId="9" fillId="6" borderId="14" xfId="0" applyFont="1" applyFill="1" applyBorder="1" applyAlignment="1">
      <alignment horizontal="left" vertical="center"/>
    </xf>
    <xf numFmtId="0" fontId="9" fillId="6" borderId="9" xfId="0" applyFont="1" applyFill="1" applyBorder="1" applyAlignment="1">
      <alignment horizontal="left" vertical="center"/>
    </xf>
    <xf numFmtId="0" fontId="9" fillId="6" borderId="10" xfId="0" applyFont="1" applyFill="1" applyBorder="1" applyAlignment="1">
      <alignment horizontal="left" vertical="center"/>
    </xf>
    <xf numFmtId="0" fontId="9" fillId="6" borderId="19" xfId="0" applyFont="1" applyFill="1" applyBorder="1" applyAlignment="1">
      <alignment horizontal="left" vertical="center"/>
    </xf>
    <xf numFmtId="164" fontId="12" fillId="0" borderId="9" xfId="0" applyNumberFormat="1" applyFont="1" applyBorder="1" applyAlignment="1" applyProtection="1">
      <alignment horizontal="right" vertical="center"/>
      <protection locked="0"/>
    </xf>
    <xf numFmtId="0" fontId="10" fillId="6" borderId="18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/>
    </xf>
    <xf numFmtId="0" fontId="10" fillId="6" borderId="10" xfId="0" applyFont="1" applyFill="1" applyBorder="1" applyAlignment="1">
      <alignment horizontal="left" vertical="center"/>
    </xf>
    <xf numFmtId="0" fontId="10" fillId="6" borderId="19" xfId="0" applyFont="1" applyFill="1" applyBorder="1" applyAlignment="1">
      <alignment horizontal="left" vertical="center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2" fillId="0" borderId="46" xfId="0" applyFont="1" applyBorder="1" applyAlignment="1" applyProtection="1">
      <alignment horizontal="left" vertical="center" wrapText="1"/>
      <protection locked="0"/>
    </xf>
    <xf numFmtId="0" fontId="8" fillId="6" borderId="32" xfId="0" applyFont="1" applyFill="1" applyBorder="1" applyAlignment="1">
      <alignment horizontal="left" vertical="center"/>
    </xf>
    <xf numFmtId="0" fontId="8" fillId="6" borderId="13" xfId="0" applyFont="1" applyFill="1" applyBorder="1" applyAlignment="1">
      <alignment horizontal="left" vertical="center"/>
    </xf>
    <xf numFmtId="0" fontId="8" fillId="6" borderId="61" xfId="0" applyFont="1" applyFill="1" applyBorder="1" applyAlignment="1">
      <alignment horizontal="left" vertical="center"/>
    </xf>
    <xf numFmtId="0" fontId="8" fillId="6" borderId="33" xfId="0" applyFont="1" applyFill="1" applyBorder="1" applyAlignment="1">
      <alignment horizontal="left" vertical="center"/>
    </xf>
    <xf numFmtId="0" fontId="8" fillId="6" borderId="18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46" fillId="0" borderId="10" xfId="0" applyFont="1" applyBorder="1" applyAlignment="1" applyProtection="1">
      <alignment horizontal="left" vertical="center" wrapText="1"/>
      <protection locked="0"/>
    </xf>
    <xf numFmtId="0" fontId="46" fillId="0" borderId="46" xfId="0" applyFont="1" applyBorder="1" applyAlignment="1" applyProtection="1">
      <alignment horizontal="left" vertical="center" wrapText="1"/>
      <protection locked="0"/>
    </xf>
    <xf numFmtId="0" fontId="12" fillId="6" borderId="10" xfId="0" applyFont="1" applyFill="1" applyBorder="1" applyAlignment="1">
      <alignment horizontal="left" vertical="center"/>
    </xf>
    <xf numFmtId="0" fontId="12" fillId="6" borderId="46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41" fillId="6" borderId="10" xfId="0" applyFont="1" applyFill="1" applyBorder="1" applyAlignment="1">
      <alignment horizontal="left" vertical="center" wrapText="1"/>
    </xf>
    <xf numFmtId="0" fontId="41" fillId="6" borderId="12" xfId="0" applyFont="1" applyFill="1" applyBorder="1" applyAlignment="1">
      <alignment horizontal="left" vertical="center" wrapText="1"/>
    </xf>
    <xf numFmtId="0" fontId="41" fillId="6" borderId="11" xfId="0" applyFont="1" applyFill="1" applyBorder="1" applyAlignment="1">
      <alignment horizontal="left" vertical="center" wrapText="1"/>
    </xf>
    <xf numFmtId="0" fontId="12" fillId="15" borderId="26" xfId="0" applyFont="1" applyFill="1" applyBorder="1" applyAlignment="1">
      <alignment horizontal="center" vertical="center" wrapText="1"/>
    </xf>
    <xf numFmtId="0" fontId="12" fillId="15" borderId="3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 applyProtection="1">
      <alignment horizontal="center" vertical="top"/>
      <protection locked="0"/>
    </xf>
    <xf numFmtId="0" fontId="11" fillId="7" borderId="42" xfId="0" applyFont="1" applyFill="1" applyBorder="1" applyAlignment="1" applyProtection="1">
      <alignment horizontal="center" vertical="top"/>
      <protection locked="0"/>
    </xf>
    <xf numFmtId="0" fontId="25" fillId="6" borderId="1" xfId="0" applyFont="1" applyFill="1" applyBorder="1" applyAlignment="1">
      <alignment horizontal="left" vertical="center"/>
    </xf>
    <xf numFmtId="0" fontId="25" fillId="6" borderId="2" xfId="0" applyFont="1" applyFill="1" applyBorder="1" applyAlignment="1">
      <alignment horizontal="left" vertical="center"/>
    </xf>
    <xf numFmtId="0" fontId="25" fillId="6" borderId="3" xfId="0" applyFont="1" applyFill="1" applyBorder="1" applyAlignment="1">
      <alignment horizontal="left" vertical="center"/>
    </xf>
    <xf numFmtId="0" fontId="44" fillId="6" borderId="47" xfId="0" applyFont="1" applyFill="1" applyBorder="1" applyAlignment="1">
      <alignment horizontal="left" vertical="center"/>
    </xf>
    <xf numFmtId="0" fontId="44" fillId="6" borderId="39" xfId="0" applyFont="1" applyFill="1" applyBorder="1" applyAlignment="1">
      <alignment horizontal="left" vertical="center"/>
    </xf>
    <xf numFmtId="0" fontId="44" fillId="6" borderId="12" xfId="0" applyFont="1" applyFill="1" applyBorder="1" applyAlignment="1">
      <alignment horizontal="left" vertical="center"/>
    </xf>
    <xf numFmtId="0" fontId="44" fillId="6" borderId="46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4" fontId="14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left" vertical="center" wrapText="1"/>
    </xf>
    <xf numFmtId="0" fontId="26" fillId="6" borderId="46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top"/>
    </xf>
    <xf numFmtId="0" fontId="11" fillId="6" borderId="46" xfId="0" applyFont="1" applyFill="1" applyBorder="1" applyAlignment="1">
      <alignment horizontal="left" vertical="top"/>
    </xf>
    <xf numFmtId="0" fontId="55" fillId="6" borderId="10" xfId="0" applyFont="1" applyFill="1" applyBorder="1" applyAlignment="1">
      <alignment horizontal="left" vertical="center" wrapText="1"/>
    </xf>
    <xf numFmtId="0" fontId="55" fillId="6" borderId="12" xfId="0" applyFont="1" applyFill="1" applyBorder="1" applyAlignment="1">
      <alignment horizontal="left" vertical="center" wrapText="1"/>
    </xf>
    <xf numFmtId="0" fontId="55" fillId="6" borderId="11" xfId="0" applyFont="1" applyFill="1" applyBorder="1" applyAlignment="1">
      <alignment horizontal="left" vertical="center" wrapText="1"/>
    </xf>
    <xf numFmtId="0" fontId="11" fillId="7" borderId="47" xfId="0" applyFont="1" applyFill="1" applyBorder="1" applyAlignment="1" applyProtection="1">
      <alignment horizontal="center" vertical="top"/>
      <protection locked="0"/>
    </xf>
    <xf numFmtId="0" fontId="11" fillId="7" borderId="40" xfId="0" applyFont="1" applyFill="1" applyBorder="1" applyAlignment="1" applyProtection="1">
      <alignment horizontal="center" vertical="top"/>
      <protection locked="0"/>
    </xf>
    <xf numFmtId="0" fontId="43" fillId="6" borderId="37" xfId="2" applyFont="1" applyFill="1" applyBorder="1" applyAlignment="1">
      <alignment horizontal="left"/>
    </xf>
    <xf numFmtId="0" fontId="43" fillId="6" borderId="17" xfId="2" applyFont="1" applyFill="1" applyBorder="1" applyAlignment="1">
      <alignment horizontal="left"/>
    </xf>
    <xf numFmtId="0" fontId="5" fillId="6" borderId="9" xfId="2" applyFont="1" applyFill="1" applyBorder="1" applyAlignment="1">
      <alignment horizontal="left"/>
    </xf>
    <xf numFmtId="0" fontId="5" fillId="6" borderId="19" xfId="2" applyFont="1" applyFill="1" applyBorder="1" applyAlignment="1">
      <alignment horizontal="left"/>
    </xf>
    <xf numFmtId="0" fontId="43" fillId="6" borderId="9" xfId="2" applyFont="1" applyFill="1" applyBorder="1" applyAlignment="1">
      <alignment horizontal="left" wrapText="1"/>
    </xf>
    <xf numFmtId="0" fontId="43" fillId="6" borderId="19" xfId="2" applyFont="1" applyFill="1" applyBorder="1" applyAlignment="1">
      <alignment horizontal="left" wrapText="1"/>
    </xf>
    <xf numFmtId="0" fontId="5" fillId="6" borderId="34" xfId="2" applyFont="1" applyFill="1" applyBorder="1" applyAlignment="1">
      <alignment horizontal="left" wrapText="1"/>
    </xf>
    <xf numFmtId="0" fontId="5" fillId="6" borderId="21" xfId="2" applyFont="1" applyFill="1" applyBorder="1" applyAlignment="1">
      <alignment horizontal="left" wrapText="1"/>
    </xf>
    <xf numFmtId="0" fontId="6" fillId="6" borderId="16" xfId="2" applyFont="1" applyFill="1" applyBorder="1" applyAlignment="1">
      <alignment horizontal="center" vertical="center" wrapText="1"/>
    </xf>
    <xf numFmtId="0" fontId="6" fillId="6" borderId="37" xfId="2" applyFont="1" applyFill="1" applyBorder="1" applyAlignment="1">
      <alignment horizontal="center" vertical="center"/>
    </xf>
    <xf numFmtId="0" fontId="6" fillId="6" borderId="17" xfId="2" applyFont="1" applyFill="1" applyBorder="1" applyAlignment="1">
      <alignment horizontal="center" vertical="center"/>
    </xf>
    <xf numFmtId="0" fontId="6" fillId="6" borderId="22" xfId="2" applyFont="1" applyFill="1" applyBorder="1" applyAlignment="1">
      <alignment horizontal="center" vertical="center" wrapText="1"/>
    </xf>
    <xf numFmtId="0" fontId="6" fillId="6" borderId="23" xfId="2" applyFont="1" applyFill="1" applyBorder="1" applyAlignment="1">
      <alignment horizontal="center" vertical="center" wrapText="1"/>
    </xf>
    <xf numFmtId="0" fontId="6" fillId="6" borderId="24" xfId="2" applyFont="1" applyFill="1" applyBorder="1" applyAlignment="1">
      <alignment horizontal="center" vertical="center" wrapText="1"/>
    </xf>
    <xf numFmtId="0" fontId="6" fillId="11" borderId="31" xfId="2" applyFont="1" applyFill="1" applyBorder="1" applyAlignment="1">
      <alignment horizontal="center" vertical="center" wrapText="1"/>
    </xf>
    <xf numFmtId="0" fontId="6" fillId="11" borderId="38" xfId="2" applyFont="1" applyFill="1" applyBorder="1" applyAlignment="1">
      <alignment horizontal="center" vertical="center" wrapText="1"/>
    </xf>
    <xf numFmtId="0" fontId="6" fillId="6" borderId="18" xfId="2" applyFont="1" applyFill="1" applyBorder="1" applyAlignment="1">
      <alignment horizontal="center" vertical="center" wrapText="1"/>
    </xf>
    <xf numFmtId="0" fontId="6" fillId="6" borderId="25" xfId="2" applyFont="1" applyFill="1" applyBorder="1" applyAlignment="1">
      <alignment horizontal="center" vertical="center" wrapText="1"/>
    </xf>
    <xf numFmtId="0" fontId="6" fillId="6" borderId="9" xfId="2" applyFont="1" applyFill="1" applyBorder="1" applyAlignment="1">
      <alignment horizontal="center" vertical="center"/>
    </xf>
    <xf numFmtId="0" fontId="6" fillId="6" borderId="14" xfId="2" applyFont="1" applyFill="1" applyBorder="1" applyAlignment="1">
      <alignment horizontal="center" vertical="center"/>
    </xf>
    <xf numFmtId="0" fontId="6" fillId="16" borderId="17" xfId="2" applyFont="1" applyFill="1" applyBorder="1" applyAlignment="1">
      <alignment horizontal="center" vertical="center"/>
    </xf>
    <xf numFmtId="0" fontId="6" fillId="16" borderId="19" xfId="2" applyFont="1" applyFill="1" applyBorder="1" applyAlignment="1">
      <alignment horizontal="center" vertical="center"/>
    </xf>
    <xf numFmtId="0" fontId="6" fillId="16" borderId="26" xfId="2" applyFont="1" applyFill="1" applyBorder="1" applyAlignment="1">
      <alignment horizontal="center" vertical="center"/>
    </xf>
    <xf numFmtId="0" fontId="6" fillId="6" borderId="44" xfId="2" applyFont="1" applyFill="1" applyBorder="1" applyAlignment="1">
      <alignment horizontal="center" vertical="center"/>
    </xf>
    <xf numFmtId="0" fontId="6" fillId="6" borderId="43" xfId="2" applyFont="1" applyFill="1" applyBorder="1" applyAlignment="1">
      <alignment horizontal="center" vertical="center"/>
    </xf>
    <xf numFmtId="0" fontId="6" fillId="6" borderId="22" xfId="2" applyFont="1" applyFill="1" applyBorder="1" applyAlignment="1">
      <alignment horizontal="center" vertical="center"/>
    </xf>
    <xf numFmtId="0" fontId="6" fillId="6" borderId="23" xfId="2" applyFont="1" applyFill="1" applyBorder="1" applyAlignment="1">
      <alignment horizontal="center" vertical="center"/>
    </xf>
    <xf numFmtId="0" fontId="6" fillId="6" borderId="24" xfId="2" applyFont="1" applyFill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28">
    <dxf>
      <font>
        <color rgb="FFB60000"/>
      </font>
      <fill>
        <patternFill>
          <bgColor rgb="FFFEBAD4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rgb="FFB60000"/>
      </font>
      <fill>
        <patternFill>
          <bgColor theme="0"/>
        </patternFill>
      </fill>
    </dxf>
    <dxf>
      <font>
        <b/>
        <i val="0"/>
        <color rgb="FFC0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</dxfs>
  <tableStyles count="0" defaultTableStyle="TableStyleMedium2" defaultPivotStyle="PivotStyleLight16"/>
  <colors>
    <mruColors>
      <color rgb="FF833C0C"/>
      <color rgb="FFFEBAD4"/>
      <color rgb="FFB60000"/>
      <color rgb="FFFF99FF"/>
      <color rgb="FF6F6F6F"/>
      <color rgb="FF004E00"/>
      <color rgb="FF6B4500"/>
      <color rgb="FF670202"/>
      <color rgb="FFDDEBF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0"/>
  <sheetViews>
    <sheetView zoomScale="90" zoomScaleNormal="90" workbookViewId="0">
      <selection sqref="A1:R1"/>
    </sheetView>
  </sheetViews>
  <sheetFormatPr defaultColWidth="9" defaultRowHeight="15" x14ac:dyDescent="0.25"/>
  <cols>
    <col min="1" max="1" width="3.7109375" style="185" customWidth="1"/>
    <col min="2" max="18" width="10.42578125" style="185" customWidth="1"/>
    <col min="19" max="16384" width="9" style="185"/>
  </cols>
  <sheetData>
    <row r="1" spans="1:20" ht="40.15" customHeight="1" x14ac:dyDescent="0.25">
      <c r="A1" s="234" t="s">
        <v>134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6"/>
    </row>
    <row r="2" spans="1:20" ht="18.399999999999999" customHeight="1" x14ac:dyDescent="0.25">
      <c r="A2" s="56" t="s">
        <v>63</v>
      </c>
      <c r="B2" s="237" t="s">
        <v>149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</row>
    <row r="3" spans="1:20" ht="14.25" customHeight="1" x14ac:dyDescent="0.25">
      <c r="A3" s="56" t="s">
        <v>66</v>
      </c>
      <c r="B3" s="239" t="s">
        <v>106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40"/>
    </row>
    <row r="4" spans="1:20" ht="14.25" customHeight="1" x14ac:dyDescent="0.25">
      <c r="A4" s="57" t="s">
        <v>67</v>
      </c>
      <c r="B4" s="243" t="s">
        <v>85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5"/>
    </row>
    <row r="5" spans="1:20" ht="14.25" customHeight="1" x14ac:dyDescent="0.25">
      <c r="A5" s="56" t="s">
        <v>113</v>
      </c>
      <c r="B5" s="222" t="s">
        <v>86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4"/>
    </row>
    <row r="6" spans="1:20" ht="100.5" customHeight="1" x14ac:dyDescent="0.25">
      <c r="A6" s="57" t="s">
        <v>68</v>
      </c>
      <c r="B6" s="241" t="s">
        <v>130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2"/>
    </row>
    <row r="7" spans="1:20" ht="14.25" customHeight="1" x14ac:dyDescent="0.25">
      <c r="A7" s="56" t="s">
        <v>151</v>
      </c>
      <c r="B7" s="231" t="s">
        <v>82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3"/>
    </row>
    <row r="8" spans="1:20" ht="14.25" customHeight="1" x14ac:dyDescent="0.25">
      <c r="A8" s="57" t="s">
        <v>69</v>
      </c>
      <c r="B8" s="246" t="s">
        <v>83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8"/>
    </row>
    <row r="9" spans="1:20" ht="58.5" customHeight="1" x14ac:dyDescent="0.25">
      <c r="A9" s="56" t="s">
        <v>114</v>
      </c>
      <c r="B9" s="241" t="s">
        <v>146</v>
      </c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2"/>
      <c r="T9" s="210"/>
    </row>
    <row r="10" spans="1:20" ht="31.9" customHeight="1" x14ac:dyDescent="0.25">
      <c r="A10" s="56" t="s">
        <v>115</v>
      </c>
      <c r="B10" s="222" t="s">
        <v>147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4"/>
    </row>
    <row r="11" spans="1:20" ht="30.6" customHeight="1" x14ac:dyDescent="0.25">
      <c r="A11" s="56" t="s">
        <v>150</v>
      </c>
      <c r="B11" s="239" t="s">
        <v>111</v>
      </c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40"/>
    </row>
    <row r="12" spans="1:20" ht="14.25" customHeight="1" x14ac:dyDescent="0.25">
      <c r="A12" s="57" t="s">
        <v>70</v>
      </c>
      <c r="B12" s="243" t="s">
        <v>84</v>
      </c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</row>
    <row r="13" spans="1:20" ht="14.25" customHeight="1" x14ac:dyDescent="0.25">
      <c r="A13" s="56" t="s">
        <v>116</v>
      </c>
      <c r="B13" s="251" t="s">
        <v>105</v>
      </c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3"/>
    </row>
    <row r="14" spans="1:20" ht="14.25" customHeight="1" x14ac:dyDescent="0.25">
      <c r="A14" s="188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90"/>
    </row>
    <row r="15" spans="1:20" ht="14.25" customHeight="1" x14ac:dyDescent="0.25">
      <c r="A15" s="57" t="s">
        <v>71</v>
      </c>
      <c r="B15" s="249" t="s">
        <v>88</v>
      </c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50"/>
    </row>
    <row r="16" spans="1:20" ht="14.25" customHeight="1" x14ac:dyDescent="0.25">
      <c r="A16" s="57" t="s">
        <v>72</v>
      </c>
      <c r="B16" s="239" t="s">
        <v>152</v>
      </c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40"/>
    </row>
    <row r="17" spans="1:18" ht="59.1" customHeight="1" x14ac:dyDescent="0.25">
      <c r="A17" s="57" t="s">
        <v>73</v>
      </c>
      <c r="B17" s="222" t="s">
        <v>112</v>
      </c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4"/>
    </row>
    <row r="18" spans="1:18" ht="14.25" customHeight="1" x14ac:dyDescent="0.25">
      <c r="A18" s="188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90"/>
    </row>
    <row r="19" spans="1:18" ht="28.5" customHeight="1" x14ac:dyDescent="0.25">
      <c r="A19" s="221" t="s">
        <v>89</v>
      </c>
      <c r="B19" s="228" t="s">
        <v>124</v>
      </c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30"/>
    </row>
    <row r="20" spans="1:18" x14ac:dyDescent="0.25">
      <c r="A20" s="225" t="s">
        <v>155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7"/>
    </row>
  </sheetData>
  <sheetProtection algorithmName="SHA-512" hashValue="wp5fJESGH1WfXEbtCuBlfNOq5A7YOE3TeJ3dfyIXEBfT9nVab4Y9CqOxHmXP0Ik4DEtHitC2q9Mi1Qrbasaz2Q==" saltValue="ekFktpdRjIyn1BnEoSForw==" spinCount="100000" sheet="1"/>
  <mergeCells count="18">
    <mergeCell ref="A1:R1"/>
    <mergeCell ref="B2:R2"/>
    <mergeCell ref="B3:R3"/>
    <mergeCell ref="B6:R6"/>
    <mergeCell ref="B4:R4"/>
    <mergeCell ref="B5:R5"/>
    <mergeCell ref="B10:R10"/>
    <mergeCell ref="A20:R20"/>
    <mergeCell ref="B17:R17"/>
    <mergeCell ref="B19:R19"/>
    <mergeCell ref="B7:R7"/>
    <mergeCell ref="B8:R8"/>
    <mergeCell ref="B9:R9"/>
    <mergeCell ref="B11:R11"/>
    <mergeCell ref="B15:R15"/>
    <mergeCell ref="B16:R16"/>
    <mergeCell ref="B12:R12"/>
    <mergeCell ref="B13:R13"/>
  </mergeCells>
  <pageMargins left="0.70866141732283472" right="0.70866141732283472" top="1.3385826771653544" bottom="0.74803149606299213" header="0.31496062992125984" footer="0.31496062992125984"/>
  <pageSetup scale="67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A1:V50"/>
  <sheetViews>
    <sheetView tabSelected="1" zoomScale="70" zoomScaleNormal="70" zoomScaleSheetLayoutView="115" zoomScalePageLayoutView="55" workbookViewId="0">
      <selection sqref="A1:I1"/>
    </sheetView>
  </sheetViews>
  <sheetFormatPr defaultColWidth="9" defaultRowHeight="15" x14ac:dyDescent="0.25"/>
  <cols>
    <col min="1" max="1" width="5.7109375" style="220" customWidth="1"/>
    <col min="2" max="2" width="45.28515625" style="220" customWidth="1"/>
    <col min="3" max="3" width="28.140625" style="220" customWidth="1"/>
    <col min="4" max="4" width="5.42578125" style="220" customWidth="1"/>
    <col min="5" max="5" width="18.42578125" style="220" customWidth="1"/>
    <col min="6" max="6" width="14.42578125" style="220" customWidth="1"/>
    <col min="7" max="7" width="24.42578125" style="220" customWidth="1"/>
    <col min="8" max="8" width="19.7109375" style="220" customWidth="1"/>
    <col min="9" max="9" width="22" style="220" customWidth="1"/>
    <col min="10" max="10" width="29.140625" style="220" customWidth="1"/>
    <col min="11" max="11" width="9" style="220"/>
    <col min="12" max="12" width="35.42578125" style="220" customWidth="1"/>
    <col min="13" max="13" width="15.5703125" style="220" customWidth="1"/>
    <col min="14" max="14" width="8.5703125" style="220" customWidth="1"/>
    <col min="15" max="15" width="15.5703125" style="220" customWidth="1"/>
    <col min="16" max="16" width="8.5703125" style="220" customWidth="1"/>
    <col min="17" max="31" width="12.5703125" style="220" customWidth="1"/>
    <col min="32" max="16384" width="9" style="220"/>
  </cols>
  <sheetData>
    <row r="1" spans="1:10" s="211" customFormat="1" ht="95.85" customHeight="1" thickBot="1" x14ac:dyDescent="0.3">
      <c r="A1" s="280" t="s">
        <v>153</v>
      </c>
      <c r="B1" s="281"/>
      <c r="C1" s="281"/>
      <c r="D1" s="281"/>
      <c r="E1" s="281"/>
      <c r="F1" s="281"/>
      <c r="G1" s="281"/>
      <c r="H1" s="282"/>
      <c r="I1" s="283"/>
    </row>
    <row r="2" spans="1:10" s="211" customFormat="1" ht="27.2" customHeight="1" x14ac:dyDescent="0.25">
      <c r="A2" s="299" t="s">
        <v>135</v>
      </c>
      <c r="B2" s="300"/>
      <c r="C2" s="300"/>
      <c r="D2" s="300"/>
      <c r="E2" s="300"/>
      <c r="F2" s="300"/>
      <c r="G2" s="300"/>
      <c r="H2" s="301"/>
      <c r="I2" s="302"/>
    </row>
    <row r="3" spans="1:10" s="211" customFormat="1" ht="15.75" x14ac:dyDescent="0.25">
      <c r="A3" s="51"/>
      <c r="B3" s="52"/>
      <c r="C3" s="28"/>
      <c r="D3" s="16"/>
      <c r="E3" s="1" t="s">
        <v>54</v>
      </c>
      <c r="F3" s="13"/>
      <c r="G3" s="1" t="s">
        <v>55</v>
      </c>
      <c r="H3" s="296"/>
      <c r="I3" s="298"/>
    </row>
    <row r="4" spans="1:10" s="211" customFormat="1" ht="15.75" x14ac:dyDescent="0.25">
      <c r="A4" s="184" t="s">
        <v>136</v>
      </c>
      <c r="B4" s="53"/>
      <c r="C4" s="29"/>
      <c r="D4" s="17"/>
      <c r="E4" s="1" t="s">
        <v>56</v>
      </c>
      <c r="F4" s="296"/>
      <c r="G4" s="297"/>
      <c r="H4" s="297"/>
      <c r="I4" s="298"/>
    </row>
    <row r="5" spans="1:10" s="211" customFormat="1" ht="15.75" x14ac:dyDescent="0.25">
      <c r="A5" s="54"/>
      <c r="B5" s="55"/>
      <c r="C5" s="30"/>
      <c r="D5" s="18"/>
      <c r="E5" s="1" t="s">
        <v>57</v>
      </c>
      <c r="F5" s="13"/>
      <c r="G5" s="1" t="s">
        <v>133</v>
      </c>
      <c r="H5" s="307"/>
      <c r="I5" s="308"/>
    </row>
    <row r="6" spans="1:10" s="211" customFormat="1" ht="29.85" customHeight="1" x14ac:dyDescent="0.25">
      <c r="A6" s="284" t="s">
        <v>110</v>
      </c>
      <c r="B6" s="285"/>
      <c r="C6" s="59"/>
      <c r="D6" s="61"/>
      <c r="E6" s="291"/>
      <c r="F6" s="291"/>
      <c r="G6" s="291"/>
      <c r="H6" s="309" t="s">
        <v>51</v>
      </c>
      <c r="I6" s="310"/>
    </row>
    <row r="7" spans="1:10" s="211" customFormat="1" ht="27.2" customHeight="1" x14ac:dyDescent="0.25">
      <c r="A7" s="303" t="s">
        <v>79</v>
      </c>
      <c r="B7" s="304"/>
      <c r="C7" s="304"/>
      <c r="D7" s="304"/>
      <c r="E7" s="304"/>
      <c r="F7" s="304"/>
      <c r="G7" s="304"/>
      <c r="H7" s="305"/>
      <c r="I7" s="306"/>
    </row>
    <row r="8" spans="1:10" s="211" customFormat="1" ht="62.1" customHeight="1" x14ac:dyDescent="0.25">
      <c r="A8" s="126"/>
      <c r="B8" s="175" t="s">
        <v>117</v>
      </c>
      <c r="C8" s="176"/>
      <c r="D8" s="176"/>
      <c r="E8" s="177"/>
      <c r="F8" s="177"/>
      <c r="G8" s="177"/>
      <c r="H8" s="178" t="s">
        <v>121</v>
      </c>
      <c r="I8" s="179" t="s">
        <v>122</v>
      </c>
    </row>
    <row r="9" spans="1:10" s="211" customFormat="1" ht="30.2" customHeight="1" x14ac:dyDescent="0.25">
      <c r="A9" s="127" t="s">
        <v>63</v>
      </c>
      <c r="B9" s="23" t="s">
        <v>64</v>
      </c>
      <c r="C9" s="24"/>
      <c r="D9" s="24"/>
      <c r="E9" s="22"/>
      <c r="F9" s="22"/>
      <c r="G9" s="22"/>
      <c r="H9" s="122" t="s">
        <v>118</v>
      </c>
      <c r="I9" s="123" t="s">
        <v>118</v>
      </c>
    </row>
    <row r="10" spans="1:10" s="211" customFormat="1" ht="30.2" customHeight="1" x14ac:dyDescent="0.25">
      <c r="A10" s="127" t="s">
        <v>66</v>
      </c>
      <c r="B10" s="23" t="s">
        <v>75</v>
      </c>
      <c r="C10" s="24"/>
      <c r="D10" s="24"/>
      <c r="E10" s="22"/>
      <c r="F10" s="22"/>
      <c r="G10" s="22"/>
      <c r="H10" s="122" t="s">
        <v>119</v>
      </c>
      <c r="I10" s="123" t="s">
        <v>120</v>
      </c>
    </row>
    <row r="11" spans="1:10" s="211" customFormat="1" ht="30.2" customHeight="1" x14ac:dyDescent="0.25">
      <c r="A11" s="127" t="s">
        <v>67</v>
      </c>
      <c r="B11" s="23" t="s">
        <v>126</v>
      </c>
      <c r="C11" s="24"/>
      <c r="D11" s="24"/>
      <c r="E11" s="22"/>
      <c r="F11" s="22"/>
      <c r="G11" s="22"/>
      <c r="H11" s="122" t="s">
        <v>127</v>
      </c>
      <c r="I11" s="123" t="s">
        <v>120</v>
      </c>
      <c r="J11" s="212"/>
    </row>
    <row r="12" spans="1:10" s="211" customFormat="1" ht="30.2" customHeight="1" x14ac:dyDescent="0.25">
      <c r="A12" s="127" t="s">
        <v>68</v>
      </c>
      <c r="B12" s="23"/>
      <c r="C12" s="24"/>
      <c r="D12" s="24"/>
      <c r="E12" s="22"/>
      <c r="F12" s="22"/>
      <c r="G12" s="22"/>
      <c r="H12" s="122"/>
      <c r="I12" s="123"/>
      <c r="J12" s="212"/>
    </row>
    <row r="13" spans="1:10" s="211" customFormat="1" ht="30.2" customHeight="1" x14ac:dyDescent="0.25">
      <c r="A13" s="127" t="s">
        <v>69</v>
      </c>
      <c r="B13" s="23"/>
      <c r="C13" s="24"/>
      <c r="D13" s="24"/>
      <c r="E13" s="22"/>
      <c r="F13" s="22"/>
      <c r="G13" s="22"/>
      <c r="H13" s="122"/>
      <c r="I13" s="123"/>
      <c r="J13" s="212"/>
    </row>
    <row r="14" spans="1:10" s="211" customFormat="1" ht="30.2" customHeight="1" x14ac:dyDescent="0.25">
      <c r="A14" s="127" t="s">
        <v>70</v>
      </c>
      <c r="B14" s="23"/>
      <c r="C14" s="24"/>
      <c r="D14" s="24"/>
      <c r="E14" s="22"/>
      <c r="F14" s="22"/>
      <c r="G14" s="22"/>
      <c r="H14" s="122"/>
      <c r="I14" s="123"/>
      <c r="J14" s="212"/>
    </row>
    <row r="15" spans="1:10" s="211" customFormat="1" ht="29.85" customHeight="1" x14ac:dyDescent="0.25">
      <c r="A15" s="127" t="s">
        <v>71</v>
      </c>
      <c r="B15" s="23"/>
      <c r="C15" s="24"/>
      <c r="D15" s="24"/>
      <c r="E15" s="22"/>
      <c r="F15" s="22"/>
      <c r="G15" s="22"/>
      <c r="H15" s="122"/>
      <c r="I15" s="123"/>
      <c r="J15" s="212"/>
    </row>
    <row r="16" spans="1:10" s="211" customFormat="1" ht="30.2" customHeight="1" x14ac:dyDescent="0.25">
      <c r="A16" s="127" t="s">
        <v>72</v>
      </c>
      <c r="B16" s="23"/>
      <c r="C16" s="24"/>
      <c r="D16" s="24"/>
      <c r="E16" s="22"/>
      <c r="F16" s="22"/>
      <c r="G16" s="22"/>
      <c r="H16" s="122"/>
      <c r="I16" s="123"/>
      <c r="J16" s="212"/>
    </row>
    <row r="17" spans="1:22" s="211" customFormat="1" ht="30.2" customHeight="1" x14ac:dyDescent="0.25">
      <c r="A17" s="127" t="s">
        <v>73</v>
      </c>
      <c r="B17" s="23"/>
      <c r="C17" s="24"/>
      <c r="D17" s="24"/>
      <c r="E17" s="22"/>
      <c r="F17" s="22"/>
      <c r="G17" s="22"/>
      <c r="H17" s="122"/>
      <c r="I17" s="123"/>
      <c r="J17" s="212"/>
    </row>
    <row r="18" spans="1:22" s="211" customFormat="1" ht="30.2" customHeight="1" x14ac:dyDescent="0.25">
      <c r="A18" s="127" t="s">
        <v>89</v>
      </c>
      <c r="B18" s="23"/>
      <c r="C18" s="24"/>
      <c r="D18" s="24"/>
      <c r="E18" s="22"/>
      <c r="F18" s="22"/>
      <c r="G18" s="22"/>
      <c r="H18" s="122"/>
      <c r="I18" s="123"/>
      <c r="J18" s="212"/>
    </row>
    <row r="19" spans="1:22" s="211" customFormat="1" ht="30.2" customHeight="1" x14ac:dyDescent="0.25">
      <c r="A19" s="292" t="s">
        <v>50</v>
      </c>
      <c r="B19" s="293"/>
      <c r="C19" s="293"/>
      <c r="D19" s="293"/>
      <c r="E19" s="293"/>
      <c r="F19" s="293"/>
      <c r="G19" s="293"/>
      <c r="H19" s="294"/>
      <c r="I19" s="295"/>
      <c r="J19" s="212"/>
    </row>
    <row r="20" spans="1:22" s="211" customFormat="1" ht="30.2" customHeight="1" x14ac:dyDescent="0.25">
      <c r="A20" s="2" t="s">
        <v>63</v>
      </c>
      <c r="B20" s="311" t="s">
        <v>80</v>
      </c>
      <c r="C20" s="285"/>
      <c r="D20" s="285"/>
      <c r="E20" s="285"/>
      <c r="F20" s="285"/>
      <c r="G20" s="312"/>
      <c r="H20" s="19"/>
      <c r="I20" s="3" t="s">
        <v>58</v>
      </c>
      <c r="J20" s="212"/>
    </row>
    <row r="21" spans="1:22" s="211" customFormat="1" ht="30.2" customHeight="1" x14ac:dyDescent="0.25">
      <c r="A21" s="2" t="s">
        <v>66</v>
      </c>
      <c r="B21" s="311" t="s">
        <v>81</v>
      </c>
      <c r="C21" s="285"/>
      <c r="D21" s="285"/>
      <c r="E21" s="285"/>
      <c r="F21" s="285"/>
      <c r="G21" s="312"/>
      <c r="H21" s="14"/>
      <c r="I21" s="3" t="s">
        <v>0</v>
      </c>
      <c r="J21" s="212"/>
    </row>
    <row r="22" spans="1:22" s="211" customFormat="1" ht="27.2" customHeight="1" x14ac:dyDescent="0.25">
      <c r="A22" s="286" t="s">
        <v>125</v>
      </c>
      <c r="B22" s="287"/>
      <c r="C22" s="287"/>
      <c r="D22" s="287"/>
      <c r="E22" s="288"/>
      <c r="F22" s="288"/>
      <c r="G22" s="288"/>
      <c r="H22" s="289"/>
      <c r="I22" s="290"/>
      <c r="J22" s="212"/>
    </row>
    <row r="23" spans="1:22" s="211" customFormat="1" ht="15.75" x14ac:dyDescent="0.25">
      <c r="A23" s="327"/>
      <c r="B23" s="334"/>
      <c r="C23" s="62"/>
      <c r="D23" s="15"/>
      <c r="E23" s="333" t="s">
        <v>7</v>
      </c>
      <c r="F23" s="333"/>
      <c r="G23" s="335" t="s">
        <v>8</v>
      </c>
      <c r="H23" s="336"/>
      <c r="I23" s="316" t="s">
        <v>102</v>
      </c>
      <c r="J23" s="212"/>
      <c r="U23" s="213"/>
      <c r="V23" s="213"/>
    </row>
    <row r="24" spans="1:22" s="211" customFormat="1" ht="30.2" customHeight="1" x14ac:dyDescent="0.25">
      <c r="A24" s="328"/>
      <c r="B24" s="334"/>
      <c r="C24" s="62"/>
      <c r="D24" s="15"/>
      <c r="E24" s="4" t="s">
        <v>2</v>
      </c>
      <c r="F24" s="4" t="s">
        <v>12</v>
      </c>
      <c r="G24" s="5" t="s">
        <v>2</v>
      </c>
      <c r="H24" s="5" t="s">
        <v>12</v>
      </c>
      <c r="I24" s="317"/>
      <c r="J24" s="214"/>
      <c r="N24" s="212"/>
      <c r="O24" s="212"/>
      <c r="P24" s="212"/>
      <c r="Q24" s="215"/>
      <c r="R24" s="215"/>
      <c r="S24" s="215"/>
      <c r="T24" s="215"/>
      <c r="U24" s="215"/>
      <c r="V24" s="215"/>
    </row>
    <row r="25" spans="1:22" s="211" customFormat="1" ht="49.15" customHeight="1" x14ac:dyDescent="0.25">
      <c r="A25" s="2" t="s">
        <v>63</v>
      </c>
      <c r="B25" s="25" t="s">
        <v>140</v>
      </c>
      <c r="C25" s="26"/>
      <c r="D25" s="31"/>
      <c r="E25" s="329"/>
      <c r="F25" s="330"/>
      <c r="G25" s="329"/>
      <c r="H25" s="331"/>
      <c r="I25" s="332"/>
      <c r="J25" s="214" t="b">
        <f>AND(G25='Dane do przeliczeń'!$C$16,E25='Dane do przeliczeń'!$C$4)</f>
        <v>0</v>
      </c>
      <c r="K25" s="216" t="b">
        <f>AND(E25&lt;&gt;'Dane do przeliczeń'!$C$4,G25&lt;&gt;'Dane do przeliczeń'!$C$16)</f>
        <v>1</v>
      </c>
      <c r="L25" s="211" t="b">
        <f>OR(AND(E25&lt;&gt;0,G25=0),AND(E25=0,G25&lt;&gt;0))</f>
        <v>0</v>
      </c>
      <c r="N25" s="212"/>
      <c r="O25" s="212"/>
      <c r="P25" s="212"/>
      <c r="Q25" s="215"/>
      <c r="R25" s="215"/>
      <c r="S25" s="215"/>
      <c r="T25" s="215"/>
      <c r="U25" s="215"/>
      <c r="V25" s="215"/>
    </row>
    <row r="26" spans="1:22" s="211" customFormat="1" ht="48.95" customHeight="1" x14ac:dyDescent="0.25">
      <c r="A26" s="2" t="s">
        <v>66</v>
      </c>
      <c r="B26" s="313" t="s">
        <v>141</v>
      </c>
      <c r="C26" s="314"/>
      <c r="D26" s="315"/>
      <c r="E26" s="112"/>
      <c r="F26" s="20" t="s">
        <v>52</v>
      </c>
      <c r="G26" s="112"/>
      <c r="H26" s="21" t="s">
        <v>52</v>
      </c>
      <c r="I26" s="181" t="str">
        <f>IF(E26="","",IF(G26="","",ROUND((E26-G26)/E26,4)))</f>
        <v/>
      </c>
      <c r="J26" s="217"/>
    </row>
    <row r="27" spans="1:22" s="211" customFormat="1" ht="49.15" hidden="1" customHeight="1" x14ac:dyDescent="0.25">
      <c r="A27" s="199"/>
      <c r="B27" s="341" t="s">
        <v>138</v>
      </c>
      <c r="C27" s="342"/>
      <c r="D27" s="343"/>
      <c r="E27" s="200" t="str">
        <f>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powyżej",E26*(VLOOKUP(E25,'Dane do przeliczeń'!$C$27:$L$34,4,FALSE)))))</f>
        <v>Podaj główne źródło ciepła - powyżej</v>
      </c>
      <c r="F27" s="201" t="s">
        <v>139</v>
      </c>
      <c r="G27" s="200" t="str">
        <f>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powyżej",IF(G25='Dane do przeliczeń'!$C$16,G26*(VLOOKUP(E25,'Dane do przeliczeń'!$C$27:$L$34,4,FALSE)),IF(OR($G$25='Dane do przeliczeń'!$C$6,$G$25='Dane do przeliczeń'!$C$7,$G$25='Dane do przeliczeń'!$C$8,$G$25='Dane do przeliczeń'!$C$9),MAX(0,G26*(VLOOKUP(G25,'Dane do przeliczeń'!$C$4:$L$16,4,FALSE))-($H$21*750/$E$6)),G26*(VLOOKUP(G25,'Dane do przeliczeń'!$C$4:$L$16,4,FALSE)))))))</f>
        <v>Podaj główne źródło ciepła - powyżej</v>
      </c>
      <c r="H27" s="201" t="s">
        <v>139</v>
      </c>
      <c r="I27" s="202" t="str">
        <f>IF(OR(E25="",G25=""),"",IF(OR(E25="",G25=""),"",IF(OR(AND(E25&lt;&gt;'Dane do przeliczeń'!$C$4,G25&lt;&gt;'Dane do przeliczeń'!$C$16),(AND(E25='Dane do przeliczeń'!$C$4,G25='Dane do przeliczeń'!$C$16))),"Błąd - przedsięwzięcie niezgodne z PPCM",IF(OR(E27="",E27="Należy TUTAJ wpisać wartość z audytu"),"",IF(G27=0,"0%",IFERROR(ROUND((E27-G27)/E27,4),""))))))</f>
        <v/>
      </c>
      <c r="J27" s="218"/>
    </row>
    <row r="28" spans="1:22" s="211" customFormat="1" ht="49.15" customHeight="1" x14ac:dyDescent="0.25">
      <c r="A28" s="2" t="s">
        <v>67</v>
      </c>
      <c r="B28" s="6" t="s">
        <v>100</v>
      </c>
      <c r="C28" s="7" t="s">
        <v>78</v>
      </c>
      <c r="D28" s="32"/>
      <c r="E28" s="113" t="str">
        <f>IF(D28="","",IF(D28="TAK","Należy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przeliczeń'!$C$27:$L$34,9,FALSE))))))))))</f>
        <v/>
      </c>
      <c r="F28" s="20" t="s">
        <v>9</v>
      </c>
      <c r="G28" s="114" t="str">
        <f>IF(D28="","",IF(D28="TAK","Należy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powyżej",(G27*$E$6/1000*(IF(G25='Dane do przeliczeń'!$C$16,(VLOOKUP(E25,'Dane do przeliczeń'!$C$27:$L$34,9,FALSE)),(VLOOKUP(G25,'Dane do przeliczeń'!$C$4:$L$16,9,FALSE))))))))))))</f>
        <v/>
      </c>
      <c r="H28" s="21" t="s">
        <v>9</v>
      </c>
      <c r="I28" s="182" t="str">
        <f>IF(OR(E25="",G25=""),"",IF(OR(AND(E25&lt;&gt;'Dane do przeliczeń'!$C$4,G25&lt;&gt;'Dane do przeliczeń'!$C$16),(AND(E25='Dane do przeliczeń'!$C$4,G25='Dane do przeliczeń'!$C$16))),"Błąd - przedsięwzięcie niezgodne z PPCM",IF(OR(E28="",E28="Należy TUTAJ wpisać wartość z audytu",E28="Należy uzupełnić wartość EP powyżej"),"",IF(AND(E28=0,G28=0),0,IFERROR(ROUND((E28-G28)/E28,4),"")))))</f>
        <v/>
      </c>
      <c r="J28" s="214"/>
    </row>
    <row r="29" spans="1:22" s="211" customFormat="1" ht="49.15" customHeight="1" x14ac:dyDescent="0.25">
      <c r="A29" s="2" t="s">
        <v>68</v>
      </c>
      <c r="B29" s="6" t="s">
        <v>101</v>
      </c>
      <c r="C29" s="7" t="s">
        <v>78</v>
      </c>
      <c r="D29" s="32"/>
      <c r="E29" s="113" t="str">
        <f>IF(D29="","",IF(D29="TAK","Należy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przeliczeń'!$C$27:$L$34,10,FALSE))))))))))</f>
        <v/>
      </c>
      <c r="F29" s="20" t="s">
        <v>9</v>
      </c>
      <c r="G29" s="114" t="str">
        <f>IF(D29="","",IF(D29="TAK","Należy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powyżej",(G27*$E$6/1000*((IF(G25='Dane do przeliczeń'!$C$16,(VLOOKUP(E25,'Dane do przeliczeń'!$C$27:$L$34,10,FALSE)),(VLOOKUP(G25,'Dane do przeliczeń'!$C$4:$L$16,10,FALSE)))))))))))))</f>
        <v/>
      </c>
      <c r="H29" s="21" t="s">
        <v>9</v>
      </c>
      <c r="I29" s="182" t="str">
        <f>IF(OR(E25="",G25=""),"",IF(OR(AND(E25&lt;&gt;'Dane do przeliczeń'!$C$4,G25&lt;&gt;'Dane do przeliczeń'!$C$16),(AND(E25='Dane do przeliczeń'!$C$4,G25='Dane do przeliczeń'!$C$16))),"Błąd - przedsięwzięcie niezgodne z PPCM",IF(OR(E29="",E29="Należy TUTAJ wpisać wartość z audytu",E29="Należy uzupełnić wartość EP powyżej"),"",IF(AND(E29=0,G29=0),0,IFERROR(ROUND((E29-G29)/E29,4),"")))))</f>
        <v/>
      </c>
      <c r="J29" s="214"/>
    </row>
    <row r="30" spans="1:22" s="211" customFormat="1" ht="49.15" customHeight="1" x14ac:dyDescent="0.25">
      <c r="A30" s="2" t="s">
        <v>69</v>
      </c>
      <c r="B30" s="10" t="s">
        <v>109</v>
      </c>
      <c r="C30" s="33" t="s">
        <v>78</v>
      </c>
      <c r="D30" s="34"/>
      <c r="E30" s="113" t="str">
        <f>IF(D30="","",IF(D30="TAK","Należy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powyżej",(E26*$E$6/1000*(VLOOKUP(E25,'Dane do przeliczeń'!$C$27:$L$34,8,FALSE))))))))</f>
        <v/>
      </c>
      <c r="F30" s="40" t="s">
        <v>10</v>
      </c>
      <c r="G30" s="114" t="str">
        <f>IF(D30="","",IF(D30="TAK","Należy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powyżej",MAX(G26*$E$6/1000*(IF(G25='Dane do przeliczeń'!$C$16,(VLOOKUP(E25,'Dane do przeliczeń'!$C$27:$L$34,8,FALSE)),(VLOOKUP(G25,'Dane do przeliczeń'!$C$4:$L$16,8,FALSE))))-($H$21*750/10^3*'Dane do przeliczeń'!J15),0))))))</f>
        <v/>
      </c>
      <c r="H30" s="21" t="s">
        <v>10</v>
      </c>
      <c r="I30" s="182" t="str">
        <f>IF(OR(E25="",G25=""),"",IF(OR(AND(E25&lt;&gt;'Dane do przeliczeń'!$C$4,G25&lt;&gt;'Dane do przeliczeń'!$C$16),(AND(E25='Dane do przeliczeń'!$C$4,G25='Dane do przeliczeń'!$C$16))),"Błąd - przedsięwzięcie niezgodne z PPCM",IF(OR(E30="",E30="Należy TUTAJ wpisać wartość z audytu",E30="Należy uzupełnić wartość EP powyżej"),"",IF(AND(E29=0,G29=0),"0%",IFERROR(ROUND((E30-G30)/E30,4),"")))))</f>
        <v/>
      </c>
      <c r="J30" s="219"/>
    </row>
    <row r="31" spans="1:22" s="211" customFormat="1" ht="27.2" customHeight="1" x14ac:dyDescent="0.25">
      <c r="A31" s="323" t="s">
        <v>142</v>
      </c>
      <c r="B31" s="324"/>
      <c r="C31" s="324"/>
      <c r="D31" s="324"/>
      <c r="E31" s="324"/>
      <c r="F31" s="324"/>
      <c r="G31" s="324"/>
      <c r="H31" s="325"/>
      <c r="I31" s="326"/>
      <c r="J31" s="214"/>
    </row>
    <row r="32" spans="1:22" s="211" customFormat="1" ht="29.25" customHeight="1" x14ac:dyDescent="0.25">
      <c r="A32" s="8"/>
      <c r="B32" s="27"/>
      <c r="C32" s="27"/>
      <c r="D32" s="27"/>
      <c r="E32" s="27"/>
      <c r="F32" s="27"/>
      <c r="G32" s="9"/>
      <c r="H32" s="42" t="s">
        <v>2</v>
      </c>
      <c r="I32" s="43" t="s">
        <v>12</v>
      </c>
      <c r="J32" s="214"/>
    </row>
    <row r="33" spans="1:10" s="211" customFormat="1" ht="34.15" customHeight="1" x14ac:dyDescent="0.25">
      <c r="A33" s="2" t="s">
        <v>63</v>
      </c>
      <c r="B33" s="60" t="s">
        <v>128</v>
      </c>
      <c r="C33" s="26"/>
      <c r="D33" s="36"/>
      <c r="E33" s="37"/>
      <c r="F33" s="37"/>
      <c r="G33" s="38"/>
      <c r="H33" s="115" t="str">
        <f>IF(OR(E26="",G26=""),"",IFERROR((E26-G26)*E6/10^3,""))</f>
        <v/>
      </c>
      <c r="I33" s="44" t="s">
        <v>99</v>
      </c>
      <c r="J33" s="214"/>
    </row>
    <row r="34" spans="1:10" s="211" customFormat="1" ht="34.15" hidden="1" customHeight="1" x14ac:dyDescent="0.25">
      <c r="A34" s="199"/>
      <c r="B34" s="203" t="s">
        <v>129</v>
      </c>
      <c r="C34" s="204"/>
      <c r="D34" s="205"/>
      <c r="E34" s="206"/>
      <c r="F34" s="206"/>
      <c r="G34" s="207"/>
      <c r="H34" s="208" t="str">
        <f>IFERROR((E27-G27)*E6/10^3,"")</f>
        <v/>
      </c>
      <c r="I34" s="209" t="s">
        <v>99</v>
      </c>
      <c r="J34" s="214"/>
    </row>
    <row r="35" spans="1:10" s="211" customFormat="1" ht="34.15" customHeight="1" x14ac:dyDescent="0.25">
      <c r="A35" s="2" t="s">
        <v>66</v>
      </c>
      <c r="B35" s="60" t="s">
        <v>90</v>
      </c>
      <c r="C35" s="26"/>
      <c r="D35" s="36"/>
      <c r="E35" s="116"/>
      <c r="F35" s="37"/>
      <c r="G35" s="41"/>
      <c r="H35" s="117" t="str">
        <f>IFERROR((E28-G28)/10^6,"")</f>
        <v/>
      </c>
      <c r="I35" s="44" t="s">
        <v>11</v>
      </c>
      <c r="J35" s="214"/>
    </row>
    <row r="36" spans="1:10" s="211" customFormat="1" ht="34.15" customHeight="1" x14ac:dyDescent="0.25">
      <c r="A36" s="2" t="s">
        <v>67</v>
      </c>
      <c r="B36" s="60" t="s">
        <v>91</v>
      </c>
      <c r="C36" s="26"/>
      <c r="D36" s="36"/>
      <c r="E36" s="116"/>
      <c r="F36" s="37"/>
      <c r="G36" s="41"/>
      <c r="H36" s="118" t="str">
        <f>IFERROR((E29-G29)/10^6,"")</f>
        <v/>
      </c>
      <c r="I36" s="44" t="s">
        <v>11</v>
      </c>
      <c r="J36" s="214"/>
    </row>
    <row r="37" spans="1:10" s="211" customFormat="1" ht="34.15" customHeight="1" x14ac:dyDescent="0.25">
      <c r="A37" s="2" t="s">
        <v>68</v>
      </c>
      <c r="B37" s="60" t="s">
        <v>108</v>
      </c>
      <c r="C37" s="26"/>
      <c r="D37" s="36"/>
      <c r="E37" s="116"/>
      <c r="F37" s="37"/>
      <c r="G37" s="41"/>
      <c r="H37" s="119" t="str">
        <f>IFERROR((E30-G30)/10^3,"")</f>
        <v/>
      </c>
      <c r="I37" s="45" t="s">
        <v>11</v>
      </c>
      <c r="J37" s="214"/>
    </row>
    <row r="38" spans="1:10" s="211" customFormat="1" ht="34.15" customHeight="1" thickBot="1" x14ac:dyDescent="0.3">
      <c r="A38" s="35" t="s">
        <v>69</v>
      </c>
      <c r="B38" s="124" t="s">
        <v>143</v>
      </c>
      <c r="C38" s="48"/>
      <c r="D38" s="48"/>
      <c r="E38" s="120"/>
      <c r="F38" s="180"/>
      <c r="G38" s="39"/>
      <c r="H38" s="121" t="str">
        <f>IF(H21="","",IFERROR(H21/1000,""))</f>
        <v/>
      </c>
      <c r="I38" s="46" t="s">
        <v>92</v>
      </c>
      <c r="J38" s="214"/>
    </row>
    <row r="39" spans="1:10" s="211" customFormat="1" ht="27.2" customHeight="1" x14ac:dyDescent="0.25">
      <c r="A39" s="320" t="s">
        <v>87</v>
      </c>
      <c r="B39" s="321"/>
      <c r="C39" s="321"/>
      <c r="D39" s="321"/>
      <c r="E39" s="321"/>
      <c r="F39" s="321"/>
      <c r="G39" s="321"/>
      <c r="H39" s="321"/>
      <c r="I39" s="322"/>
      <c r="J39" s="214"/>
    </row>
    <row r="40" spans="1:10" s="211" customFormat="1" ht="46.15" customHeight="1" x14ac:dyDescent="0.25">
      <c r="A40" s="58" t="s">
        <v>63</v>
      </c>
      <c r="B40" s="337" t="s">
        <v>137</v>
      </c>
      <c r="C40" s="337"/>
      <c r="D40" s="337"/>
      <c r="E40" s="337"/>
      <c r="F40" s="337"/>
      <c r="G40" s="337"/>
      <c r="H40" s="49"/>
      <c r="I40" s="50"/>
      <c r="J40" s="214"/>
    </row>
    <row r="41" spans="1:10" s="211" customFormat="1" ht="77.45" customHeight="1" x14ac:dyDescent="0.25">
      <c r="A41" s="125" t="s">
        <v>132</v>
      </c>
      <c r="B41" s="337" t="s">
        <v>131</v>
      </c>
      <c r="C41" s="337"/>
      <c r="D41" s="337"/>
      <c r="E41" s="337"/>
      <c r="F41" s="337"/>
      <c r="G41" s="337"/>
      <c r="H41" s="337"/>
      <c r="I41" s="338"/>
      <c r="J41" s="214"/>
    </row>
    <row r="42" spans="1:10" s="211" customFormat="1" ht="27.2" customHeight="1" x14ac:dyDescent="0.25">
      <c r="A42" s="11" t="s">
        <v>74</v>
      </c>
      <c r="B42" s="12"/>
      <c r="C42" s="12"/>
      <c r="D42" s="12"/>
      <c r="E42" s="12"/>
      <c r="F42" s="12"/>
      <c r="G42" s="12"/>
      <c r="H42" s="12"/>
      <c r="I42" s="47"/>
      <c r="J42" s="214"/>
    </row>
    <row r="43" spans="1:10" s="211" customFormat="1" ht="15.75" x14ac:dyDescent="0.25">
      <c r="A43" s="263" t="s">
        <v>1</v>
      </c>
      <c r="B43" s="264"/>
      <c r="C43" s="264"/>
      <c r="D43" s="265"/>
      <c r="E43" s="339" t="s">
        <v>53</v>
      </c>
      <c r="F43" s="264"/>
      <c r="G43" s="264"/>
      <c r="H43" s="264"/>
      <c r="I43" s="340"/>
      <c r="J43" s="212"/>
    </row>
    <row r="44" spans="1:10" s="211" customFormat="1" ht="30.2" customHeight="1" x14ac:dyDescent="0.25">
      <c r="A44" s="344"/>
      <c r="B44" s="255"/>
      <c r="C44" s="255"/>
      <c r="D44" s="345"/>
      <c r="E44" s="254"/>
      <c r="F44" s="255"/>
      <c r="G44" s="255"/>
      <c r="H44" s="255"/>
      <c r="I44" s="256"/>
      <c r="J44" s="212"/>
    </row>
    <row r="45" spans="1:10" s="211" customFormat="1" ht="30.2" customHeight="1" x14ac:dyDescent="0.25">
      <c r="A45" s="318"/>
      <c r="B45" s="258"/>
      <c r="C45" s="258"/>
      <c r="D45" s="319"/>
      <c r="E45" s="257"/>
      <c r="F45" s="258"/>
      <c r="G45" s="258"/>
      <c r="H45" s="258"/>
      <c r="I45" s="259"/>
      <c r="J45" s="212"/>
    </row>
    <row r="46" spans="1:10" s="211" customFormat="1" ht="30.2" customHeight="1" thickBot="1" x14ac:dyDescent="0.3">
      <c r="A46" s="266"/>
      <c r="B46" s="267"/>
      <c r="C46" s="267"/>
      <c r="D46" s="268"/>
      <c r="E46" s="278"/>
      <c r="F46" s="267"/>
      <c r="G46" s="267"/>
      <c r="H46" s="267"/>
      <c r="I46" s="279"/>
      <c r="J46" s="212"/>
    </row>
    <row r="47" spans="1:10" s="211" customFormat="1" x14ac:dyDescent="0.25">
      <c r="A47" s="260" t="s">
        <v>62</v>
      </c>
      <c r="B47" s="261"/>
      <c r="C47" s="261"/>
      <c r="D47" s="261"/>
      <c r="E47" s="261"/>
      <c r="F47" s="261"/>
      <c r="G47" s="261"/>
      <c r="H47" s="261"/>
      <c r="I47" s="262"/>
    </row>
    <row r="48" spans="1:10" s="211" customFormat="1" x14ac:dyDescent="0.25">
      <c r="A48" s="275" t="s">
        <v>65</v>
      </c>
      <c r="B48" s="276"/>
      <c r="C48" s="276"/>
      <c r="D48" s="276"/>
      <c r="E48" s="276"/>
      <c r="F48" s="276"/>
      <c r="G48" s="276"/>
      <c r="H48" s="276"/>
      <c r="I48" s="277"/>
    </row>
    <row r="49" spans="1:9" s="211" customFormat="1" ht="30.6" customHeight="1" x14ac:dyDescent="0.25">
      <c r="A49" s="269" t="s">
        <v>145</v>
      </c>
      <c r="B49" s="270"/>
      <c r="C49" s="270"/>
      <c r="D49" s="270"/>
      <c r="E49" s="270"/>
      <c r="F49" s="270"/>
      <c r="G49" s="270"/>
      <c r="H49" s="270"/>
      <c r="I49" s="271"/>
    </row>
    <row r="50" spans="1:9" s="211" customFormat="1" ht="33.4" customHeight="1" thickBot="1" x14ac:dyDescent="0.3">
      <c r="A50" s="272" t="s">
        <v>144</v>
      </c>
      <c r="B50" s="273"/>
      <c r="C50" s="273"/>
      <c r="D50" s="273"/>
      <c r="E50" s="273"/>
      <c r="F50" s="273"/>
      <c r="G50" s="273"/>
      <c r="H50" s="273"/>
      <c r="I50" s="274"/>
    </row>
  </sheetData>
  <sheetProtection algorithmName="SHA-512" hashValue="dGMMypb/qw5mL5hD0nJVEzsSFDMbTeXCGZ2xmxXtvb1cvg86Dix6KJ2kfQbdu7CSWsiT3jqXxwX3vfOmxVcJuA==" saltValue="i3w4A7Yn+xMhEdQR3GC2iQ==" spinCount="100000" sheet="1" formatRows="0"/>
  <mergeCells count="38">
    <mergeCell ref="B20:G20"/>
    <mergeCell ref="B26:D26"/>
    <mergeCell ref="I23:I24"/>
    <mergeCell ref="A45:D45"/>
    <mergeCell ref="A39:I39"/>
    <mergeCell ref="A31:I31"/>
    <mergeCell ref="A23:A24"/>
    <mergeCell ref="E25:F25"/>
    <mergeCell ref="G25:I25"/>
    <mergeCell ref="E23:F23"/>
    <mergeCell ref="B23:B24"/>
    <mergeCell ref="G23:H23"/>
    <mergeCell ref="B41:I41"/>
    <mergeCell ref="B40:G40"/>
    <mergeCell ref="E43:I43"/>
    <mergeCell ref="B27:D27"/>
    <mergeCell ref="A49:I49"/>
    <mergeCell ref="A50:I50"/>
    <mergeCell ref="A48:I48"/>
    <mergeCell ref="E46:I46"/>
    <mergeCell ref="A1:I1"/>
    <mergeCell ref="A6:B6"/>
    <mergeCell ref="A22:I22"/>
    <mergeCell ref="E6:G6"/>
    <mergeCell ref="A19:I19"/>
    <mergeCell ref="F4:I4"/>
    <mergeCell ref="A2:I2"/>
    <mergeCell ref="A7:I7"/>
    <mergeCell ref="H3:I3"/>
    <mergeCell ref="H5:I5"/>
    <mergeCell ref="H6:I6"/>
    <mergeCell ref="B21:G21"/>
    <mergeCell ref="E44:I44"/>
    <mergeCell ref="E45:I45"/>
    <mergeCell ref="A47:I47"/>
    <mergeCell ref="A43:D43"/>
    <mergeCell ref="A46:D46"/>
    <mergeCell ref="A44:D44"/>
  </mergeCells>
  <phoneticPr fontId="7" type="noConversion"/>
  <conditionalFormatting sqref="B9:G18">
    <cfRule type="cellIs" dxfId="27" priority="33" operator="equal">
      <formula>"Np. Modernizacja przegrody Ściana zewnętrzna piwnica i parter"</formula>
    </cfRule>
    <cfRule type="containsText" dxfId="26" priority="50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25" priority="51" operator="containsText" text="Np. Wymiana okien">
      <formula>NOT(ISERROR(SEARCH("Np. Wymiana okien",B9)))</formula>
    </cfRule>
  </conditionalFormatting>
  <conditionalFormatting sqref="E26">
    <cfRule type="cellIs" dxfId="24" priority="48" operator="equal">
      <formula>"Należy wpisać wartość z audytu"</formula>
    </cfRule>
  </conditionalFormatting>
  <conditionalFormatting sqref="E26:E30">
    <cfRule type="containsText" dxfId="23" priority="18" operator="containsText" text="Podaj główne źródło ciepła - powyżej">
      <formula>NOT(ISERROR(SEARCH("Podaj główne źródło ciepła - powyżej",E26)))</formula>
    </cfRule>
  </conditionalFormatting>
  <conditionalFormatting sqref="E27:E30">
    <cfRule type="cellIs" dxfId="22" priority="14" operator="equal">
      <formula>"Należy uzupełnić pola dla EP - powyżej"</formula>
    </cfRule>
    <cfRule type="cellIs" dxfId="21" priority="15" operator="equal">
      <formula>"Należy uzupełnić pole dla EK - powyżej"</formula>
    </cfRule>
    <cfRule type="cellIs" dxfId="20" priority="16" operator="equal">
      <formula>"Błąd - przedsięwzięcie niezgodne z PPCP"</formula>
    </cfRule>
    <cfRule type="cellIs" dxfId="19" priority="17" operator="equal">
      <formula>"Należy TUTAJ wpisać wartość z audytu"</formula>
    </cfRule>
  </conditionalFormatting>
  <conditionalFormatting sqref="E28:E30 G28:G30 I28:I30">
    <cfRule type="cellIs" dxfId="18" priority="4" operator="equal">
      <formula>"Błąd - przedsięwzięcie niezgodne z PPCM"</formula>
    </cfRule>
  </conditionalFormatting>
  <conditionalFormatting sqref="E35:E38">
    <cfRule type="cellIs" dxfId="17" priority="26" operator="equal">
      <formula>"Należy wpisać wartość z audytu"</formula>
    </cfRule>
  </conditionalFormatting>
  <conditionalFormatting sqref="E25:I25">
    <cfRule type="expression" dxfId="16" priority="1">
      <formula>$L$25</formula>
    </cfRule>
    <cfRule type="containsBlanks" dxfId="15" priority="2">
      <formula>LEN(TRIM(E25))=0</formula>
    </cfRule>
    <cfRule type="expression" dxfId="14" priority="3">
      <formula>$J$25</formula>
    </cfRule>
    <cfRule type="expression" dxfId="13" priority="39">
      <formula>$K$25</formula>
    </cfRule>
  </conditionalFormatting>
  <conditionalFormatting sqref="G26">
    <cfRule type="cellIs" dxfId="12" priority="47" operator="equal">
      <formula>"Należy wpisać wartość z audytu"</formula>
    </cfRule>
  </conditionalFormatting>
  <conditionalFormatting sqref="G26:G30">
    <cfRule type="containsText" dxfId="11" priority="13" operator="containsText" text="Podaj główne źródło ciepła - powyżej">
      <formula>NOT(ISERROR(SEARCH("Podaj główne źródło ciepła - powyżej",G26)))</formula>
    </cfRule>
  </conditionalFormatting>
  <conditionalFormatting sqref="G27:G30">
    <cfRule type="cellIs" dxfId="10" priority="9" operator="equal">
      <formula>"Należy uzupełnić pola dla EP - powyżej"</formula>
    </cfRule>
    <cfRule type="cellIs" dxfId="9" priority="10" operator="equal">
      <formula>"Należy uzupełnić pole dla EK - powyżej"</formula>
    </cfRule>
    <cfRule type="cellIs" dxfId="8" priority="11" operator="equal">
      <formula>"Błąd - przedsięwzięcie niezgodne z PPCP"</formula>
    </cfRule>
    <cfRule type="cellIs" dxfId="7" priority="12" operator="equal">
      <formula>"Należy TUTAJ wpisać wartość z audytu"</formula>
    </cfRule>
  </conditionalFormatting>
  <conditionalFormatting sqref="H33:H38">
    <cfRule type="cellIs" dxfId="6" priority="28" operator="equal">
      <formula>"Błąd - przedsięwzięcie niezgodne z PPCP"</formula>
    </cfRule>
  </conditionalFormatting>
  <conditionalFormatting sqref="H9:I18">
    <cfRule type="cellIs" dxfId="5" priority="5" operator="equal">
      <formula>"Np. 0,111"</formula>
    </cfRule>
    <cfRule type="cellIs" dxfId="4" priority="6" operator="equal">
      <formula>"Np. 0,999"</formula>
    </cfRule>
    <cfRule type="cellIs" dxfId="3" priority="7" operator="equal">
      <formula>"Np. 9,999"</formula>
    </cfRule>
    <cfRule type="cellIs" dxfId="2" priority="32" operator="equal">
      <formula>"Nie dotyczy"</formula>
    </cfRule>
  </conditionalFormatting>
  <conditionalFormatting sqref="H40:I40">
    <cfRule type="containsText" dxfId="1" priority="34" operator="containsText" text="DD/MM/RRRR">
      <formula>NOT(ISERROR(SEARCH("DD/MM/RRRR",H40)))</formula>
    </cfRule>
  </conditionalFormatting>
  <conditionalFormatting sqref="I27:I30">
    <cfRule type="cellIs" dxfId="0" priority="21" operator="equal">
      <formula>"Błąd - przedsięwzięcie niezgodne z PPCP"</formula>
    </cfRule>
  </conditionalFormatting>
  <dataValidations count="1">
    <dataValidation type="decimal" allowBlank="1" showInputMessage="1" showErrorMessage="1" sqref="H21" xr:uid="{00000000-0002-0000-0100-000000000000}">
      <formula1>2</formula1>
      <formula2>50</formula2>
    </dataValidation>
  </dataValidations>
  <pageMargins left="0.47244094488188981" right="0.35433070866141736" top="0.98425196850393704" bottom="0.47244094488188981" header="0.31496062992125984" footer="0.31496062992125984"/>
  <pageSetup paperSize="9" scale="52" fitToHeight="0" orientation="portrait" r:id="rId1"/>
  <headerFooter>
    <oddHeader>&amp;C
&amp;G</oddHeader>
  </headerFooter>
  <ignoredErrors>
    <ignoredError sqref="F27 F26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 xr:uid="{00000000-0002-0000-0100-000001000000}">
          <x14:formula1>
            <xm:f>'Dane do przeliczeń'!$A$23:$A$24</xm:f>
          </x14:formula1>
          <xm:sqref>D28:D30</xm:sqref>
        </x14:dataValidation>
        <x14:dataValidation type="list" allowBlank="1" showInputMessage="1" showErrorMessage="1" promptTitle="----- Uwaga! -----" prompt="Należy wybrać z listy" xr:uid="{00000000-0002-0000-0100-000002000000}">
          <x14:formula1>
            <xm:f>'Dane do przeliczeń'!$C$27:$C$34</xm:f>
          </x14:formula1>
          <xm:sqref>E25:F25</xm:sqref>
        </x14:dataValidation>
        <x14:dataValidation type="list" allowBlank="1" showInputMessage="1" showErrorMessage="1" promptTitle="----- Uwaga! -----" prompt="Należy wybrać z listy" xr:uid="{00000000-0002-0000-0100-000003000000}">
          <x14:formula1>
            <xm:f>'Dane do przeliczeń'!$C$36:$C$47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L48"/>
  <sheetViews>
    <sheetView zoomScale="85" zoomScaleNormal="85" zoomScaleSheetLayoutView="115" workbookViewId="0">
      <selection sqref="A1:A3"/>
    </sheetView>
  </sheetViews>
  <sheetFormatPr defaultColWidth="9" defaultRowHeight="15" x14ac:dyDescent="0.25"/>
  <cols>
    <col min="1" max="1" width="18.140625" style="186" customWidth="1"/>
    <col min="2" max="2" width="4.7109375" style="186" customWidth="1"/>
    <col min="3" max="3" width="55.7109375" style="186" customWidth="1"/>
    <col min="4" max="4" width="17.42578125" style="186" customWidth="1"/>
    <col min="5" max="6" width="18.140625" style="186" customWidth="1"/>
    <col min="7" max="12" width="13.5703125" style="186" customWidth="1"/>
    <col min="13" max="16384" width="9" style="186"/>
  </cols>
  <sheetData>
    <row r="1" spans="1:12" ht="45.75" customHeight="1" x14ac:dyDescent="0.25">
      <c r="A1" s="354" t="s">
        <v>60</v>
      </c>
      <c r="B1" s="355" t="s">
        <v>59</v>
      </c>
      <c r="C1" s="366" t="s">
        <v>93</v>
      </c>
      <c r="D1" s="369" t="s">
        <v>13</v>
      </c>
      <c r="E1" s="357" t="s">
        <v>33</v>
      </c>
      <c r="F1" s="357" t="s">
        <v>34</v>
      </c>
      <c r="G1" s="354" t="s">
        <v>14</v>
      </c>
      <c r="H1" s="355"/>
      <c r="I1" s="356"/>
      <c r="J1" s="354" t="s">
        <v>77</v>
      </c>
      <c r="K1" s="355"/>
      <c r="L1" s="356"/>
    </row>
    <row r="2" spans="1:12" x14ac:dyDescent="0.25">
      <c r="A2" s="362"/>
      <c r="B2" s="364"/>
      <c r="C2" s="367"/>
      <c r="D2" s="370"/>
      <c r="E2" s="358"/>
      <c r="F2" s="358"/>
      <c r="G2" s="63" t="s">
        <v>35</v>
      </c>
      <c r="H2" s="64" t="s">
        <v>36</v>
      </c>
      <c r="I2" s="65" t="s">
        <v>37</v>
      </c>
      <c r="J2" s="66" t="s">
        <v>38</v>
      </c>
      <c r="K2" s="67" t="s">
        <v>39</v>
      </c>
      <c r="L2" s="68" t="s">
        <v>40</v>
      </c>
    </row>
    <row r="3" spans="1:12" ht="15.75" thickBot="1" x14ac:dyDescent="0.3">
      <c r="A3" s="363"/>
      <c r="B3" s="365"/>
      <c r="C3" s="368"/>
      <c r="D3" s="370"/>
      <c r="E3" s="359"/>
      <c r="F3" s="359"/>
      <c r="G3" s="69" t="s">
        <v>15</v>
      </c>
      <c r="H3" s="70" t="s">
        <v>16</v>
      </c>
      <c r="I3" s="71" t="s">
        <v>16</v>
      </c>
      <c r="J3" s="72" t="s">
        <v>41</v>
      </c>
      <c r="K3" s="73" t="s">
        <v>42</v>
      </c>
      <c r="L3" s="74" t="s">
        <v>42</v>
      </c>
    </row>
    <row r="4" spans="1:12" ht="15.75" thickBot="1" x14ac:dyDescent="0.3">
      <c r="A4" s="75" t="s">
        <v>17</v>
      </c>
      <c r="B4" s="133">
        <v>0</v>
      </c>
      <c r="C4" s="134" t="s">
        <v>148</v>
      </c>
      <c r="D4" s="135" t="s">
        <v>18</v>
      </c>
      <c r="E4" s="136">
        <v>0.65</v>
      </c>
      <c r="F4" s="136">
        <v>1.1000000000000001</v>
      </c>
      <c r="G4" s="128">
        <v>94.73</v>
      </c>
      <c r="H4" s="137">
        <v>427</v>
      </c>
      <c r="I4" s="138">
        <v>0.28000000000000003</v>
      </c>
      <c r="J4" s="174">
        <f>G4*3.6</f>
        <v>341.02800000000002</v>
      </c>
      <c r="K4" s="193">
        <f>H4*3.6</f>
        <v>1537.2</v>
      </c>
      <c r="L4" s="194">
        <v>1.008</v>
      </c>
    </row>
    <row r="5" spans="1:12" ht="14.25" customHeight="1" x14ac:dyDescent="0.25">
      <c r="A5" s="360" t="s">
        <v>19</v>
      </c>
      <c r="B5" s="139">
        <v>1</v>
      </c>
      <c r="C5" s="140" t="s">
        <v>20</v>
      </c>
      <c r="D5" s="141" t="s">
        <v>21</v>
      </c>
      <c r="E5" s="142">
        <v>0.95</v>
      </c>
      <c r="F5" s="142">
        <v>1.1000000000000001</v>
      </c>
      <c r="G5" s="129">
        <v>93.54</v>
      </c>
      <c r="H5" s="143"/>
      <c r="I5" s="143"/>
      <c r="J5" s="173">
        <f>G5*3.6</f>
        <v>336.74400000000003</v>
      </c>
      <c r="K5" s="148"/>
      <c r="L5" s="149"/>
    </row>
    <row r="6" spans="1:12" ht="15" customHeight="1" x14ac:dyDescent="0.25">
      <c r="A6" s="360"/>
      <c r="B6" s="145">
        <v>2</v>
      </c>
      <c r="C6" s="146" t="s">
        <v>22</v>
      </c>
      <c r="D6" s="147" t="s">
        <v>5</v>
      </c>
      <c r="E6" s="191">
        <v>3.5</v>
      </c>
      <c r="F6" s="191">
        <v>2.5</v>
      </c>
      <c r="G6" s="130">
        <f>J6/3.6</f>
        <v>196.66666666666666</v>
      </c>
      <c r="H6" s="143"/>
      <c r="I6" s="143"/>
      <c r="J6" s="144">
        <v>708</v>
      </c>
      <c r="K6" s="148"/>
      <c r="L6" s="149"/>
    </row>
    <row r="7" spans="1:12" ht="16.350000000000001" customHeight="1" x14ac:dyDescent="0.25">
      <c r="A7" s="360"/>
      <c r="B7" s="145">
        <v>3</v>
      </c>
      <c r="C7" s="146" t="s">
        <v>23</v>
      </c>
      <c r="D7" s="147" t="s">
        <v>5</v>
      </c>
      <c r="E7" s="191">
        <v>3.5</v>
      </c>
      <c r="F7" s="191">
        <v>2.5</v>
      </c>
      <c r="G7" s="130">
        <f>J7/3.6</f>
        <v>196.66666666666666</v>
      </c>
      <c r="H7" s="143"/>
      <c r="I7" s="143"/>
      <c r="J7" s="144">
        <v>708</v>
      </c>
      <c r="K7" s="148"/>
      <c r="L7" s="149"/>
    </row>
    <row r="8" spans="1:12" x14ac:dyDescent="0.25">
      <c r="A8" s="360"/>
      <c r="B8" s="145">
        <v>4</v>
      </c>
      <c r="C8" s="146" t="s">
        <v>24</v>
      </c>
      <c r="D8" s="147" t="s">
        <v>5</v>
      </c>
      <c r="E8" s="191">
        <v>3.5</v>
      </c>
      <c r="F8" s="191">
        <v>2.5</v>
      </c>
      <c r="G8" s="130">
        <f>J8/3.6</f>
        <v>196.66666666666666</v>
      </c>
      <c r="H8" s="143"/>
      <c r="I8" s="143"/>
      <c r="J8" s="144">
        <v>708</v>
      </c>
      <c r="K8" s="148"/>
      <c r="L8" s="149"/>
    </row>
    <row r="9" spans="1:12" x14ac:dyDescent="0.25">
      <c r="A9" s="360"/>
      <c r="B9" s="145">
        <v>5</v>
      </c>
      <c r="C9" s="146" t="s">
        <v>25</v>
      </c>
      <c r="D9" s="147" t="s">
        <v>5</v>
      </c>
      <c r="E9" s="191">
        <v>3.5</v>
      </c>
      <c r="F9" s="191">
        <v>2.5</v>
      </c>
      <c r="G9" s="130">
        <f>J9/3.6</f>
        <v>196.66666666666666</v>
      </c>
      <c r="H9" s="143"/>
      <c r="I9" s="143"/>
      <c r="J9" s="144">
        <v>708</v>
      </c>
      <c r="K9" s="148"/>
      <c r="L9" s="149"/>
    </row>
    <row r="10" spans="1:12" x14ac:dyDescent="0.25">
      <c r="A10" s="360"/>
      <c r="B10" s="145">
        <v>6</v>
      </c>
      <c r="C10" s="146" t="s">
        <v>26</v>
      </c>
      <c r="D10" s="147" t="s">
        <v>27</v>
      </c>
      <c r="E10" s="191">
        <v>0.95</v>
      </c>
      <c r="F10" s="191">
        <v>1.1000000000000001</v>
      </c>
      <c r="G10" s="131">
        <v>55.48</v>
      </c>
      <c r="H10" s="150">
        <v>0.3</v>
      </c>
      <c r="I10" s="151"/>
      <c r="J10" s="144">
        <f t="shared" ref="J10:K14" si="0">G10*3.6</f>
        <v>199.72799999999998</v>
      </c>
      <c r="K10" s="152">
        <f t="shared" si="0"/>
        <v>1.08</v>
      </c>
      <c r="L10" s="153"/>
    </row>
    <row r="11" spans="1:12" x14ac:dyDescent="0.25">
      <c r="A11" s="360"/>
      <c r="B11" s="145">
        <v>7</v>
      </c>
      <c r="C11" s="146" t="s">
        <v>28</v>
      </c>
      <c r="D11" s="147" t="s">
        <v>27</v>
      </c>
      <c r="E11" s="191">
        <v>0.95</v>
      </c>
      <c r="F11" s="191">
        <v>1.1000000000000001</v>
      </c>
      <c r="G11" s="131">
        <v>55.48</v>
      </c>
      <c r="H11" s="150">
        <v>0.3</v>
      </c>
      <c r="I11" s="151"/>
      <c r="J11" s="144">
        <f t="shared" si="0"/>
        <v>199.72799999999998</v>
      </c>
      <c r="K11" s="152">
        <f t="shared" si="0"/>
        <v>1.08</v>
      </c>
      <c r="L11" s="153"/>
    </row>
    <row r="12" spans="1:12" x14ac:dyDescent="0.25">
      <c r="A12" s="360"/>
      <c r="B12" s="145">
        <v>8</v>
      </c>
      <c r="C12" s="146" t="s">
        <v>29</v>
      </c>
      <c r="D12" s="147" t="s">
        <v>3</v>
      </c>
      <c r="E12" s="191">
        <v>0.95</v>
      </c>
      <c r="F12" s="191">
        <v>1.1000000000000001</v>
      </c>
      <c r="G12" s="131">
        <v>77.75</v>
      </c>
      <c r="H12" s="150">
        <v>2</v>
      </c>
      <c r="I12" s="154">
        <f>0.12/1000</f>
        <v>1.1999999999999999E-4</v>
      </c>
      <c r="J12" s="144">
        <f t="shared" si="0"/>
        <v>279.90000000000003</v>
      </c>
      <c r="K12" s="152">
        <f t="shared" si="0"/>
        <v>7.2</v>
      </c>
      <c r="L12" s="155">
        <f>I12*3.6</f>
        <v>4.3199999999999998E-4</v>
      </c>
    </row>
    <row r="13" spans="1:12" x14ac:dyDescent="0.25">
      <c r="A13" s="360"/>
      <c r="B13" s="145">
        <v>9</v>
      </c>
      <c r="C13" s="146" t="s">
        <v>123</v>
      </c>
      <c r="D13" s="147" t="s">
        <v>4</v>
      </c>
      <c r="E13" s="191">
        <v>0.85</v>
      </c>
      <c r="F13" s="191">
        <v>0.2</v>
      </c>
      <c r="G13" s="131">
        <v>112</v>
      </c>
      <c r="H13" s="150">
        <v>16</v>
      </c>
      <c r="I13" s="151"/>
      <c r="J13" s="144">
        <v>0</v>
      </c>
      <c r="K13" s="152">
        <f>H13*3.6</f>
        <v>57.6</v>
      </c>
      <c r="L13" s="153"/>
    </row>
    <row r="14" spans="1:12" x14ac:dyDescent="0.25">
      <c r="A14" s="360"/>
      <c r="B14" s="145">
        <v>10</v>
      </c>
      <c r="C14" s="146" t="s">
        <v>31</v>
      </c>
      <c r="D14" s="147" t="s">
        <v>4</v>
      </c>
      <c r="E14" s="191">
        <v>0.85</v>
      </c>
      <c r="F14" s="191">
        <v>0.2</v>
      </c>
      <c r="G14" s="130">
        <v>112</v>
      </c>
      <c r="H14" s="150">
        <v>16</v>
      </c>
      <c r="I14" s="156"/>
      <c r="J14" s="144">
        <v>0</v>
      </c>
      <c r="K14" s="152">
        <f t="shared" si="0"/>
        <v>57.6</v>
      </c>
      <c r="L14" s="153"/>
    </row>
    <row r="15" spans="1:12" ht="15.75" thickBot="1" x14ac:dyDescent="0.3">
      <c r="A15" s="361"/>
      <c r="B15" s="157">
        <v>11</v>
      </c>
      <c r="C15" s="158" t="s">
        <v>32</v>
      </c>
      <c r="D15" s="159" t="s">
        <v>5</v>
      </c>
      <c r="E15" s="192">
        <v>0.95</v>
      </c>
      <c r="F15" s="192">
        <v>2.5</v>
      </c>
      <c r="G15" s="132">
        <f>J15/3.6</f>
        <v>196.66666666666666</v>
      </c>
      <c r="H15" s="160"/>
      <c r="I15" s="160"/>
      <c r="J15" s="144">
        <v>708</v>
      </c>
      <c r="K15" s="161"/>
      <c r="L15" s="162"/>
    </row>
    <row r="16" spans="1:12" x14ac:dyDescent="0.25">
      <c r="A16" s="78" t="s">
        <v>61</v>
      </c>
      <c r="B16" s="163">
        <v>0</v>
      </c>
      <c r="C16" s="164" t="s">
        <v>49</v>
      </c>
      <c r="D16" s="165"/>
      <c r="E16" s="166"/>
      <c r="F16" s="166"/>
      <c r="G16" s="183"/>
      <c r="H16" s="91"/>
      <c r="I16" s="167"/>
      <c r="J16" s="93"/>
      <c r="K16" s="94"/>
      <c r="L16" s="95"/>
    </row>
    <row r="17" spans="1:12" ht="15.75" thickBot="1" x14ac:dyDescent="0.3">
      <c r="A17" s="78"/>
      <c r="B17" s="168">
        <v>9</v>
      </c>
      <c r="C17" s="169" t="s">
        <v>30</v>
      </c>
      <c r="D17" s="170" t="s">
        <v>18</v>
      </c>
      <c r="E17" s="171">
        <v>0.85</v>
      </c>
      <c r="F17" s="171">
        <v>1.1000000000000001</v>
      </c>
      <c r="G17" s="132">
        <v>94.73</v>
      </c>
      <c r="H17" s="107">
        <v>18</v>
      </c>
      <c r="I17" s="172"/>
      <c r="J17" s="109">
        <f>G17*3.6</f>
        <v>341.02800000000002</v>
      </c>
      <c r="K17" s="110">
        <f>H17*3.6</f>
        <v>64.8</v>
      </c>
      <c r="L17" s="111"/>
    </row>
    <row r="18" spans="1:12" x14ac:dyDescent="0.25">
      <c r="A18" s="79" t="s">
        <v>43</v>
      </c>
      <c r="B18" s="346" t="s">
        <v>44</v>
      </c>
      <c r="C18" s="346"/>
      <c r="D18" s="346"/>
      <c r="E18" s="346"/>
      <c r="F18" s="346"/>
      <c r="G18" s="346"/>
      <c r="H18" s="346"/>
      <c r="I18" s="346"/>
      <c r="J18" s="346"/>
      <c r="K18" s="346"/>
      <c r="L18" s="347"/>
    </row>
    <row r="19" spans="1:12" x14ac:dyDescent="0.25">
      <c r="A19" s="80" t="s">
        <v>45</v>
      </c>
      <c r="B19" s="348" t="s">
        <v>46</v>
      </c>
      <c r="C19" s="348"/>
      <c r="D19" s="348"/>
      <c r="E19" s="348"/>
      <c r="F19" s="348"/>
      <c r="G19" s="348"/>
      <c r="H19" s="348"/>
      <c r="I19" s="348"/>
      <c r="J19" s="348"/>
      <c r="K19" s="348"/>
      <c r="L19" s="349"/>
    </row>
    <row r="20" spans="1:12" ht="30.6" customHeight="1" x14ac:dyDescent="0.25">
      <c r="A20" s="80" t="s">
        <v>47</v>
      </c>
      <c r="B20" s="350" t="s">
        <v>154</v>
      </c>
      <c r="C20" s="350"/>
      <c r="D20" s="350"/>
      <c r="E20" s="350"/>
      <c r="F20" s="350"/>
      <c r="G20" s="350"/>
      <c r="H20" s="350"/>
      <c r="I20" s="350"/>
      <c r="J20" s="350"/>
      <c r="K20" s="350"/>
      <c r="L20" s="351"/>
    </row>
    <row r="21" spans="1:12" ht="40.700000000000003" customHeight="1" thickBot="1" x14ac:dyDescent="0.3">
      <c r="A21" s="81" t="s">
        <v>48</v>
      </c>
      <c r="B21" s="352" t="s">
        <v>107</v>
      </c>
      <c r="C21" s="352"/>
      <c r="D21" s="352"/>
      <c r="E21" s="352"/>
      <c r="F21" s="352"/>
      <c r="G21" s="352"/>
      <c r="H21" s="352"/>
      <c r="I21" s="352"/>
      <c r="J21" s="352"/>
      <c r="K21" s="352"/>
      <c r="L21" s="353"/>
    </row>
    <row r="22" spans="1:12" x14ac:dyDescent="0.25">
      <c r="A22" s="187"/>
      <c r="B22" s="187"/>
    </row>
    <row r="23" spans="1:12" ht="15.75" thickBot="1" x14ac:dyDescent="0.3">
      <c r="A23" s="187" t="s">
        <v>6</v>
      </c>
      <c r="B23" s="187"/>
    </row>
    <row r="24" spans="1:12" ht="48.2" customHeight="1" x14ac:dyDescent="0.25">
      <c r="A24" s="187" t="s">
        <v>76</v>
      </c>
      <c r="B24" s="187"/>
      <c r="C24" s="371" t="s">
        <v>104</v>
      </c>
      <c r="D24" s="369" t="s">
        <v>13</v>
      </c>
      <c r="E24" s="357" t="s">
        <v>33</v>
      </c>
      <c r="F24" s="357" t="s">
        <v>34</v>
      </c>
      <c r="G24" s="354" t="s">
        <v>14</v>
      </c>
      <c r="H24" s="355"/>
      <c r="I24" s="356"/>
      <c r="J24" s="354" t="s">
        <v>77</v>
      </c>
      <c r="K24" s="355"/>
      <c r="L24" s="356"/>
    </row>
    <row r="25" spans="1:12" x14ac:dyDescent="0.25">
      <c r="A25" s="187"/>
      <c r="B25" s="187"/>
      <c r="C25" s="372"/>
      <c r="D25" s="370"/>
      <c r="E25" s="358"/>
      <c r="F25" s="358"/>
      <c r="G25" s="63" t="s">
        <v>35</v>
      </c>
      <c r="H25" s="64" t="s">
        <v>36</v>
      </c>
      <c r="I25" s="65" t="s">
        <v>37</v>
      </c>
      <c r="J25" s="66" t="s">
        <v>38</v>
      </c>
      <c r="K25" s="67" t="s">
        <v>39</v>
      </c>
      <c r="L25" s="68" t="s">
        <v>40</v>
      </c>
    </row>
    <row r="26" spans="1:12" ht="15.75" thickBot="1" x14ac:dyDescent="0.3">
      <c r="A26" s="187"/>
      <c r="B26" s="187"/>
      <c r="C26" s="373"/>
      <c r="D26" s="370"/>
      <c r="E26" s="359"/>
      <c r="F26" s="359"/>
      <c r="G26" s="69" t="s">
        <v>15</v>
      </c>
      <c r="H26" s="70" t="s">
        <v>16</v>
      </c>
      <c r="I26" s="71" t="s">
        <v>16</v>
      </c>
      <c r="J26" s="72" t="s">
        <v>41</v>
      </c>
      <c r="K26" s="73" t="s">
        <v>42</v>
      </c>
      <c r="L26" s="74" t="s">
        <v>42</v>
      </c>
    </row>
    <row r="27" spans="1:12" ht="15.75" thickBot="1" x14ac:dyDescent="0.3">
      <c r="A27" s="187"/>
      <c r="B27" s="187"/>
      <c r="C27" s="76" t="str">
        <f>C4</f>
        <v>Istniejące nieefektywne źródło ciepła na paliwo stałe - "kopciuch"</v>
      </c>
      <c r="D27" s="82" t="str">
        <f>VLOOKUP($C27,$C$4:$L$17,2,FALSE)</f>
        <v>paliwo stałe</v>
      </c>
      <c r="E27" s="77">
        <f>VLOOKUP($C27,$C$4:$L$17,3,FALSE)</f>
        <v>0.65</v>
      </c>
      <c r="F27" s="77">
        <f>VLOOKUP($C27,$C$4:$L$17,4,FALSE)</f>
        <v>1.1000000000000001</v>
      </c>
      <c r="G27" s="83">
        <f>VLOOKUP($C27,$C$4:$L$17,5,FALSE)</f>
        <v>94.73</v>
      </c>
      <c r="H27" s="84">
        <f>VLOOKUP($C27,$C$4:$L$17,6,FALSE)</f>
        <v>427</v>
      </c>
      <c r="I27" s="85">
        <f>VLOOKUP($C27,$C$4:$L$17,7,FALSE)</f>
        <v>0.28000000000000003</v>
      </c>
      <c r="J27" s="86">
        <f>VLOOKUP($C27,$C$4:$L$17,8,FALSE)</f>
        <v>341.02800000000002</v>
      </c>
      <c r="K27" s="195">
        <v>1537</v>
      </c>
      <c r="L27" s="196">
        <f>VLOOKUP($C27,$C$4:$L$17,10,FALSE)</f>
        <v>1.008</v>
      </c>
    </row>
    <row r="28" spans="1:12" x14ac:dyDescent="0.25">
      <c r="A28" s="187"/>
      <c r="B28" s="187"/>
      <c r="C28" s="87" t="s">
        <v>94</v>
      </c>
      <c r="D28" s="88" t="str">
        <f>VLOOKUP(C5,$C$4:$L$17,2,FALSE)</f>
        <v>sieć ciepłownicza</v>
      </c>
      <c r="E28" s="89">
        <f>VLOOKUP(C5,$C$4:$L$17,3,FALSE)</f>
        <v>0.95</v>
      </c>
      <c r="F28" s="89">
        <f>VLOOKUP(C5,$C$4:$L$17,4,FALSE)</f>
        <v>1.1000000000000001</v>
      </c>
      <c r="G28" s="90">
        <f>VLOOKUP(C5,$C$4:$L$17,5,FALSE)</f>
        <v>93.54</v>
      </c>
      <c r="H28" s="91">
        <f>VLOOKUP(C5,$C$4:$L$17,6,FALSE)</f>
        <v>0</v>
      </c>
      <c r="I28" s="92">
        <f>VLOOKUP(C5,$C$4:$L$17,7,FALSE)</f>
        <v>0</v>
      </c>
      <c r="J28" s="93">
        <f>VLOOKUP(C5,$C$4:$L$17,8,FALSE)</f>
        <v>336.74400000000003</v>
      </c>
      <c r="K28" s="94">
        <f>VLOOKUP(C5,$C$4:$L$17,9,FALSE)</f>
        <v>0</v>
      </c>
      <c r="L28" s="95">
        <f>VLOOKUP(C5,$C$4:$L$17,10,FALSE)</f>
        <v>0</v>
      </c>
    </row>
    <row r="29" spans="1:12" x14ac:dyDescent="0.25">
      <c r="A29" s="187"/>
      <c r="B29" s="187"/>
      <c r="C29" s="96" t="s">
        <v>103</v>
      </c>
      <c r="D29" s="97" t="str">
        <f>VLOOKUP(C6,$C$4:$L$17,2,FALSE)</f>
        <v>energia elektryczna</v>
      </c>
      <c r="E29" s="197">
        <v>3.5</v>
      </c>
      <c r="F29" s="197">
        <f>VLOOKUP(C6,$C$4:$L$17,4,FALSE)</f>
        <v>2.5</v>
      </c>
      <c r="G29" s="98">
        <f>VLOOKUP(C6,$C$4:$L$17,5,FALSE)</f>
        <v>196.66666666666666</v>
      </c>
      <c r="H29" s="99">
        <f>VLOOKUP(C6,$C$4:$L$17,6,FALSE)</f>
        <v>0</v>
      </c>
      <c r="I29" s="100">
        <f>VLOOKUP(C6,$C$4:$L$17,7,FALSE)</f>
        <v>0</v>
      </c>
      <c r="J29" s="101">
        <f>VLOOKUP(C6,$C$4:$L$17,8,FALSE)</f>
        <v>708</v>
      </c>
      <c r="K29" s="102">
        <f>VLOOKUP(C6,$C$4:$L$17,9,FALSE)</f>
        <v>0</v>
      </c>
      <c r="L29" s="103">
        <f>VLOOKUP(C6,$C$4:$L$17,10,FALSE)</f>
        <v>0</v>
      </c>
    </row>
    <row r="30" spans="1:12" x14ac:dyDescent="0.25">
      <c r="A30" s="187"/>
      <c r="B30" s="187"/>
      <c r="C30" s="96" t="s">
        <v>95</v>
      </c>
      <c r="D30" s="97" t="str">
        <f>VLOOKUP(C10,$C$4:$L$17,2,FALSE)</f>
        <v>gaz ziemny</v>
      </c>
      <c r="E30" s="197">
        <f>VLOOKUP(C10,$C$4:$L$17,3,FALSE)</f>
        <v>0.95</v>
      </c>
      <c r="F30" s="197">
        <f>VLOOKUP(C10,$C$4:$L$17,4,FALSE)</f>
        <v>1.1000000000000001</v>
      </c>
      <c r="G30" s="98">
        <f>VLOOKUP(C10,$C$4:$L$17,5,FALSE)</f>
        <v>55.48</v>
      </c>
      <c r="H30" s="99">
        <f>VLOOKUP(C10,$C$4:$L$17,6,FALSE)</f>
        <v>0.3</v>
      </c>
      <c r="I30" s="100">
        <f>VLOOKUP(C10,$C$4:$L$17,7,FALSE)</f>
        <v>0</v>
      </c>
      <c r="J30" s="101">
        <f>VLOOKUP(C10,$C$4:$L$17,8,FALSE)</f>
        <v>199.72799999999998</v>
      </c>
      <c r="K30" s="102">
        <f>VLOOKUP(C10,$C$4:$L$17,9,FALSE)</f>
        <v>1.08</v>
      </c>
      <c r="L30" s="103">
        <f>VLOOKUP(C10,$C$4:$L$17,10,FALSE)</f>
        <v>0</v>
      </c>
    </row>
    <row r="31" spans="1:12" x14ac:dyDescent="0.25">
      <c r="A31" s="187"/>
      <c r="B31" s="187"/>
      <c r="C31" s="96" t="s">
        <v>96</v>
      </c>
      <c r="D31" s="97" t="str">
        <f>VLOOKUP(C12,$C$4:$L$17,2,FALSE)</f>
        <v>olej opałowy</v>
      </c>
      <c r="E31" s="197">
        <f>VLOOKUP(C12,$C$4:$L$17,3,FALSE)</f>
        <v>0.95</v>
      </c>
      <c r="F31" s="197">
        <f>VLOOKUP(C12,$C$4:$L$17,4,FALSE)</f>
        <v>1.1000000000000001</v>
      </c>
      <c r="G31" s="98">
        <f>VLOOKUP(C12,$C$4:$L$17,5,FALSE)</f>
        <v>77.75</v>
      </c>
      <c r="H31" s="99">
        <f>VLOOKUP(C12,$C$4:$L$17,6,FALSE)</f>
        <v>2</v>
      </c>
      <c r="I31" s="100">
        <f>VLOOKUP(C12,$C$4:$L$17,7,FALSE)</f>
        <v>1.1999999999999999E-4</v>
      </c>
      <c r="J31" s="101">
        <f>VLOOKUP(C12,$C$4:$L$17,8,FALSE)</f>
        <v>279.90000000000003</v>
      </c>
      <c r="K31" s="102">
        <f>VLOOKUP(C12,$C$4:$L$17,9,FALSE)</f>
        <v>7.2</v>
      </c>
      <c r="L31" s="103">
        <f>VLOOKUP(C12,$C$4:$L$17,10,FALSE)</f>
        <v>4.3199999999999998E-4</v>
      </c>
    </row>
    <row r="32" spans="1:12" x14ac:dyDescent="0.25">
      <c r="A32" s="187"/>
      <c r="B32" s="187"/>
      <c r="C32" s="96" t="s">
        <v>97</v>
      </c>
      <c r="D32" s="97" t="str">
        <f>VLOOKUP(C17,$C$4:$L$17,2,FALSE)</f>
        <v>paliwo stałe</v>
      </c>
      <c r="E32" s="197">
        <f>VLOOKUP(C17,$C$4:$L$17,3,FALSE)</f>
        <v>0.85</v>
      </c>
      <c r="F32" s="197">
        <f>VLOOKUP(C17,$C$4:$L$17,4,FALSE)</f>
        <v>1.1000000000000001</v>
      </c>
      <c r="G32" s="98">
        <f>VLOOKUP(C17,$C$4:$L$17,5,FALSE)</f>
        <v>94.73</v>
      </c>
      <c r="H32" s="99">
        <f>VLOOKUP(C17,$C$4:$L$17,6,FALSE)</f>
        <v>18</v>
      </c>
      <c r="I32" s="100">
        <f>VLOOKUP(C17,$C$4:$L$17,7,FALSE)</f>
        <v>0</v>
      </c>
      <c r="J32" s="101">
        <f>VLOOKUP(C17,$C$4:$L$17,8,FALSE)</f>
        <v>341.02800000000002</v>
      </c>
      <c r="K32" s="102">
        <f>VLOOKUP(C17,$C$4:$L$17,9,FALSE)</f>
        <v>64.8</v>
      </c>
      <c r="L32" s="103">
        <f>VLOOKUP(C17,$C$4:$L$17,10,FALSE)</f>
        <v>0</v>
      </c>
    </row>
    <row r="33" spans="1:12" x14ac:dyDescent="0.25">
      <c r="A33" s="187"/>
      <c r="B33" s="187"/>
      <c r="C33" s="96" t="s">
        <v>98</v>
      </c>
      <c r="D33" s="97" t="str">
        <f>VLOOKUP(C14,$C$4:$L$17,2,FALSE)</f>
        <v>biomasa</v>
      </c>
      <c r="E33" s="197">
        <f>VLOOKUP(C14,$C$4:$L$17,3,FALSE)</f>
        <v>0.85</v>
      </c>
      <c r="F33" s="197">
        <f>VLOOKUP(C14,$C$4:$L$17,4,FALSE)</f>
        <v>0.2</v>
      </c>
      <c r="G33" s="98">
        <f>VLOOKUP(C14,$C$4:$L$17,5,FALSE)</f>
        <v>112</v>
      </c>
      <c r="H33" s="99">
        <f>VLOOKUP(C14,$C$4:$L$17,6,FALSE)</f>
        <v>16</v>
      </c>
      <c r="I33" s="100">
        <f>VLOOKUP(C14,$C$4:$L$17,7,FALSE)</f>
        <v>0</v>
      </c>
      <c r="J33" s="101">
        <f>VLOOKUP(C14,$C$4:$L$17,8,FALSE)</f>
        <v>0</v>
      </c>
      <c r="K33" s="102">
        <f>VLOOKUP(C14,$C$4:$L$17,9,FALSE)</f>
        <v>57.6</v>
      </c>
      <c r="L33" s="103">
        <f>VLOOKUP(C14,$C$4:$L$17,10,FALSE)</f>
        <v>0</v>
      </c>
    </row>
    <row r="34" spans="1:12" ht="15.75" thickBot="1" x14ac:dyDescent="0.3">
      <c r="A34" s="187"/>
      <c r="B34" s="187"/>
      <c r="C34" s="104" t="s">
        <v>32</v>
      </c>
      <c r="D34" s="105" t="str">
        <f>VLOOKUP($C34,$C$4:$L$17,2,FALSE)</f>
        <v>energia elektryczna</v>
      </c>
      <c r="E34" s="198">
        <f>VLOOKUP($C34,$C$4:$L$17,3,FALSE)</f>
        <v>0.95</v>
      </c>
      <c r="F34" s="198">
        <f>VLOOKUP($C34,$C$4:$L$17,4,FALSE)</f>
        <v>2.5</v>
      </c>
      <c r="G34" s="106">
        <f>VLOOKUP($C34,$C$4:$L$17,5,FALSE)</f>
        <v>196.66666666666666</v>
      </c>
      <c r="H34" s="107">
        <f>VLOOKUP($C34,$C$4:$L$17,6,FALSE)</f>
        <v>0</v>
      </c>
      <c r="I34" s="108">
        <f>VLOOKUP($C34,$C$4:$L$17,7,FALSE)</f>
        <v>0</v>
      </c>
      <c r="J34" s="109">
        <f>VLOOKUP($C34,$C$4:$L$17,8,FALSE)</f>
        <v>708</v>
      </c>
      <c r="K34" s="110">
        <f>VLOOKUP($C34,$C$4:$L$17,9,FALSE)</f>
        <v>0</v>
      </c>
      <c r="L34" s="111">
        <f>VLOOKUP($C34,$C$4:$L$17,10,FALSE)</f>
        <v>0</v>
      </c>
    </row>
    <row r="35" spans="1:12" x14ac:dyDescent="0.25">
      <c r="C35" s="187"/>
    </row>
    <row r="36" spans="1:12" x14ac:dyDescent="0.25">
      <c r="C36" s="187" t="s">
        <v>49</v>
      </c>
    </row>
    <row r="37" spans="1:12" x14ac:dyDescent="0.25">
      <c r="C37" s="187" t="s">
        <v>20</v>
      </c>
    </row>
    <row r="38" spans="1:12" x14ac:dyDescent="0.25">
      <c r="C38" s="187" t="s">
        <v>22</v>
      </c>
    </row>
    <row r="39" spans="1:12" x14ac:dyDescent="0.25">
      <c r="C39" s="187" t="s">
        <v>23</v>
      </c>
    </row>
    <row r="40" spans="1:12" x14ac:dyDescent="0.25">
      <c r="C40" s="187" t="s">
        <v>24</v>
      </c>
    </row>
    <row r="41" spans="1:12" x14ac:dyDescent="0.25">
      <c r="C41" s="187" t="s">
        <v>25</v>
      </c>
    </row>
    <row r="42" spans="1:12" x14ac:dyDescent="0.25">
      <c r="C42" s="187" t="s">
        <v>26</v>
      </c>
    </row>
    <row r="43" spans="1:12" x14ac:dyDescent="0.25">
      <c r="C43" s="187" t="s">
        <v>28</v>
      </c>
    </row>
    <row r="44" spans="1:12" x14ac:dyDescent="0.25">
      <c r="C44" s="187" t="s">
        <v>29</v>
      </c>
    </row>
    <row r="45" spans="1:12" x14ac:dyDescent="0.25">
      <c r="C45" s="187" t="s">
        <v>123</v>
      </c>
    </row>
    <row r="46" spans="1:12" x14ac:dyDescent="0.25">
      <c r="C46" s="187" t="s">
        <v>31</v>
      </c>
    </row>
    <row r="47" spans="1:12" x14ac:dyDescent="0.25">
      <c r="C47" s="187" t="s">
        <v>32</v>
      </c>
    </row>
    <row r="48" spans="1:12" x14ac:dyDescent="0.25">
      <c r="C48" s="187"/>
    </row>
  </sheetData>
  <sheetProtection algorithmName="SHA-512" hashValue="lo5LXpPLcYaRrpdOXlni9M8QJ5F3nMwcAvj0MqMgNJ6cyVk6XzABYOkCpBXaOxqYeSUob1DHTgyLdJysWDml4A==" saltValue="kRvgf6QPoQ4Di3DURx2vzw==" spinCount="100000" sheet="1"/>
  <mergeCells count="19">
    <mergeCell ref="G24:I24"/>
    <mergeCell ref="J24:L24"/>
    <mergeCell ref="C24:C26"/>
    <mergeCell ref="D24:D26"/>
    <mergeCell ref="E24:E26"/>
    <mergeCell ref="F24:F26"/>
    <mergeCell ref="A5:A15"/>
    <mergeCell ref="A1:A3"/>
    <mergeCell ref="B1:B3"/>
    <mergeCell ref="C1:C3"/>
    <mergeCell ref="D1:D3"/>
    <mergeCell ref="B18:L18"/>
    <mergeCell ref="B19:L19"/>
    <mergeCell ref="B20:L20"/>
    <mergeCell ref="B21:L21"/>
    <mergeCell ref="J1:L1"/>
    <mergeCell ref="G1:I1"/>
    <mergeCell ref="E1:E3"/>
    <mergeCell ref="F1:F3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ignoredErrors>
    <ignoredError sqref="D32:L3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Dane do przeliczeń</vt:lpstr>
      <vt:lpstr>'Dane do przeliczeń'!Obszar_wydruku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 Wersja 1.0</dc:title>
  <dc:creator>Piotr Oblekowski</dc:creator>
  <cp:lastModifiedBy>Agnieszka Minkowska</cp:lastModifiedBy>
  <cp:lastPrinted>2023-01-05T07:36:17Z</cp:lastPrinted>
  <dcterms:created xsi:type="dcterms:W3CDTF">2015-06-05T18:19:34Z</dcterms:created>
  <dcterms:modified xsi:type="dcterms:W3CDTF">2024-06-05T10:00:32Z</dcterms:modified>
</cp:coreProperties>
</file>